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slicers/slicer2.xml" ContentType="application/vnd.ms-excel.slicer+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pivotTables/pivotTable91.xml" ContentType="application/vnd.openxmlformats-officedocument.spreadsheetml.pivotTable+xml"/>
  <Override PartName="/xl/pivotTables/pivotTable92.xml" ContentType="application/vnd.openxmlformats-officedocument.spreadsheetml.pivotTable+xml"/>
  <Override PartName="/xl/pivotTables/pivotTable93.xml" ContentType="application/vnd.openxmlformats-officedocument.spreadsheetml.pivotTable+xml"/>
  <Override PartName="/xl/pivotTables/pivotTable94.xml" ContentType="application/vnd.openxmlformats-officedocument.spreadsheetml.pivotTable+xml"/>
  <Override PartName="/xl/pivotTables/pivotTable95.xml" ContentType="application/vnd.openxmlformats-officedocument.spreadsheetml.pivotTable+xml"/>
  <Override PartName="/xl/pivotTables/pivotTable96.xml" ContentType="application/vnd.openxmlformats-officedocument.spreadsheetml.pivotTable+xml"/>
  <Override PartName="/xl/pivotTables/pivotTable97.xml" ContentType="application/vnd.openxmlformats-officedocument.spreadsheetml.pivotTable+xml"/>
  <Override PartName="/xl/pivotTables/pivotTable98.xml" ContentType="application/vnd.openxmlformats-officedocument.spreadsheetml.pivotTable+xml"/>
  <Override PartName="/xl/pivotTables/pivotTable99.xml" ContentType="application/vnd.openxmlformats-officedocument.spreadsheetml.pivotTable+xml"/>
  <Override PartName="/xl/pivotTables/pivotTable100.xml" ContentType="application/vnd.openxmlformats-officedocument.spreadsheetml.pivotTable+xml"/>
  <Override PartName="/xl/pivotTables/pivotTable101.xml" ContentType="application/vnd.openxmlformats-officedocument.spreadsheetml.pivotTable+xml"/>
  <Override PartName="/xl/pivotTables/pivotTable102.xml" ContentType="application/vnd.openxmlformats-officedocument.spreadsheetml.pivotTable+xml"/>
  <Override PartName="/xl/pivotTables/pivotTable103.xml" ContentType="application/vnd.openxmlformats-officedocument.spreadsheetml.pivotTable+xml"/>
  <Override PartName="/xl/pivotTables/pivotTable104.xml" ContentType="application/vnd.openxmlformats-officedocument.spreadsheetml.pivotTable+xml"/>
  <Override PartName="/xl/pivotTables/pivotTable105.xml" ContentType="application/vnd.openxmlformats-officedocument.spreadsheetml.pivotTable+xml"/>
  <Override PartName="/xl/pivotTables/pivotTable106.xml" ContentType="application/vnd.openxmlformats-officedocument.spreadsheetml.pivotTable+xml"/>
  <Override PartName="/xl/pivotTables/pivotTable107.xml" ContentType="application/vnd.openxmlformats-officedocument.spreadsheetml.pivotTable+xml"/>
  <Override PartName="/xl/pivotTables/pivotTable108.xml" ContentType="application/vnd.openxmlformats-officedocument.spreadsheetml.pivotTable+xml"/>
  <Override PartName="/xl/pivotTables/pivotTable109.xml" ContentType="application/vnd.openxmlformats-officedocument.spreadsheetml.pivotTable+xml"/>
  <Override PartName="/xl/pivotTables/pivotTable110.xml" ContentType="application/vnd.openxmlformats-officedocument.spreadsheetml.pivotTable+xml"/>
  <Override PartName="/xl/pivotTables/pivotTable111.xml" ContentType="application/vnd.openxmlformats-officedocument.spreadsheetml.pivotTable+xml"/>
  <Override PartName="/xl/pivotTables/pivotTable112.xml" ContentType="application/vnd.openxmlformats-officedocument.spreadsheetml.pivotTable+xml"/>
  <Override PartName="/xl/pivotTables/pivotTable113.xml" ContentType="application/vnd.openxmlformats-officedocument.spreadsheetml.pivotTable+xml"/>
  <Override PartName="/xl/pivotTables/pivotTable114.xml" ContentType="application/vnd.openxmlformats-officedocument.spreadsheetml.pivotTable+xml"/>
  <Override PartName="/xl/pivotTables/pivotTable115.xml" ContentType="application/vnd.openxmlformats-officedocument.spreadsheetml.pivotTable+xml"/>
  <Override PartName="/xl/pivotTables/pivotTable116.xml" ContentType="application/vnd.openxmlformats-officedocument.spreadsheetml.pivotTable+xml"/>
  <Override PartName="/xl/pivotTables/pivotTable117.xml" ContentType="application/vnd.openxmlformats-officedocument.spreadsheetml.pivotTable+xml"/>
  <Override PartName="/xl/pivotTables/pivotTable118.xml" ContentType="application/vnd.openxmlformats-officedocument.spreadsheetml.pivotTable+xml"/>
  <Override PartName="/xl/pivotTables/pivotTable119.xml" ContentType="application/vnd.openxmlformats-officedocument.spreadsheetml.pivotTable+xml"/>
  <Override PartName="/xl/pivotTables/pivotTable120.xml" ContentType="application/vnd.openxmlformats-officedocument.spreadsheetml.pivotTable+xml"/>
  <Override PartName="/xl/pivotTables/pivotTable121.xml" ContentType="application/vnd.openxmlformats-officedocument.spreadsheetml.pivotTable+xml"/>
  <Override PartName="/xl/pivotTables/pivotTable122.xml" ContentType="application/vnd.openxmlformats-officedocument.spreadsheetml.pivotTable+xml"/>
  <Override PartName="/xl/pivotTables/pivotTable123.xml" ContentType="application/vnd.openxmlformats-officedocument.spreadsheetml.pivotTable+xml"/>
  <Override PartName="/xl/pivotTables/pivotTable124.xml" ContentType="application/vnd.openxmlformats-officedocument.spreadsheetml.pivotTable+xml"/>
  <Override PartName="/xl/pivotTables/pivotTable125.xml" ContentType="application/vnd.openxmlformats-officedocument.spreadsheetml.pivotTable+xml"/>
  <Override PartName="/xl/pivotTables/pivotTable126.xml" ContentType="application/vnd.openxmlformats-officedocument.spreadsheetml.pivotTable+xml"/>
  <Override PartName="/xl/pivotTables/pivotTable127.xml" ContentType="application/vnd.openxmlformats-officedocument.spreadsheetml.pivotTable+xml"/>
  <Override PartName="/xl/pivotTables/pivotTable128.xml" ContentType="application/vnd.openxmlformats-officedocument.spreadsheetml.pivotTable+xml"/>
  <Override PartName="/xl/pivotTables/pivotTable129.xml" ContentType="application/vnd.openxmlformats-officedocument.spreadsheetml.pivotTable+xml"/>
  <Override PartName="/xl/pivotTables/pivotTable130.xml" ContentType="application/vnd.openxmlformats-officedocument.spreadsheetml.pivotTable+xml"/>
  <Override PartName="/xl/pivotTables/pivotTable131.xml" ContentType="application/vnd.openxmlformats-officedocument.spreadsheetml.pivotTable+xml"/>
  <Override PartName="/xl/pivotTables/pivotTable132.xml" ContentType="application/vnd.openxmlformats-officedocument.spreadsheetml.pivotTable+xml"/>
  <Override PartName="/xl/pivotTables/pivotTable133.xml" ContentType="application/vnd.openxmlformats-officedocument.spreadsheetml.pivotTable+xml"/>
  <Override PartName="/xl/pivotTables/pivotTable134.xml" ContentType="application/vnd.openxmlformats-officedocument.spreadsheetml.pivotTable+xml"/>
  <Override PartName="/xl/pivotTables/pivotTable135.xml" ContentType="application/vnd.openxmlformats-officedocument.spreadsheetml.pivotTable+xml"/>
  <Override PartName="/xl/pivotTables/pivotTable136.xml" ContentType="application/vnd.openxmlformats-officedocument.spreadsheetml.pivotTable+xml"/>
  <Override PartName="/xl/pivotTables/pivotTable137.xml" ContentType="application/vnd.openxmlformats-officedocument.spreadsheetml.pivotTable+xml"/>
  <Override PartName="/xl/pivotTables/pivotTable138.xml" ContentType="application/vnd.openxmlformats-officedocument.spreadsheetml.pivotTable+xml"/>
  <Override PartName="/xl/pivotTables/pivotTable139.xml" ContentType="application/vnd.openxmlformats-officedocument.spreadsheetml.pivotTable+xml"/>
  <Override PartName="/xl/drawings/drawing6.xml" ContentType="application/vnd.openxmlformats-officedocument.drawing+xml"/>
  <Override PartName="/xl/slicers/slicer4.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S:\Objekt_Skola\Sammanställning - enkäter\Skolenkäter 2022-2023\Resultat 2023\Klara att leverera 2023\"/>
    </mc:Choice>
  </mc:AlternateContent>
  <xr:revisionPtr revIDLastSave="0" documentId="13_ncr:1_{D4C81159-737F-4260-BF56-10798B2285A2}" xr6:coauthVersionLast="47" xr6:coauthVersionMax="47" xr10:uidLastSave="{00000000-0000-0000-0000-000000000000}"/>
  <workbookProtection workbookAlgorithmName="SHA-512" workbookHashValue="1vUm4cUVlppPedaK+5dcQH3wTzWee+NbA2Wyczq3tmHgrPpZPvDaMh9eEXQ1NyECjQwbLAkcwMKk2wqUeyAmQg==" workbookSaltValue="DckidCTHDOBu0IRwnAFcAw==" workbookSpinCount="100000" lockStructure="1"/>
  <bookViews>
    <workbookView xWindow="28680" yWindow="-120" windowWidth="51840" windowHeight="21240" xr2:uid="{28F0F516-8B59-41A3-AD5E-E3E44538FEC5}"/>
  </bookViews>
  <sheets>
    <sheet name="TabellerÅr1-3" sheetId="6" r:id="rId1"/>
    <sheet name="Diagram1-3" sheetId="7" r:id="rId2"/>
    <sheet name="Spindeldiagram1-3" sheetId="15" r:id="rId3"/>
    <sheet name="Medelvärden 1-3" sheetId="32" r:id="rId4"/>
    <sheet name="Snabböversikt 1-3" sheetId="31" r:id="rId5"/>
    <sheet name="Svarsfrekvens" sheetId="9" r:id="rId6"/>
    <sheet name="Data översikt4-9" sheetId="34" state="hidden" r:id="rId7"/>
    <sheet name="pivot1-3 index" sheetId="30" state="hidden" r:id="rId8"/>
    <sheet name="pivot1-3" sheetId="20" state="hidden" r:id="rId9"/>
    <sheet name="Postbeskrivning" sheetId="19" state="hidden" r:id="rId10"/>
    <sheet name="Anteckningar" sheetId="25" state="hidden" r:id="rId11"/>
  </sheets>
  <definedNames>
    <definedName name="_xlnm.Print_Area" localSheetId="0">'TabellerÅr1-3'!$B$1:$F$255</definedName>
    <definedName name="Utsnitt_F1_Kön">#N/A</definedName>
    <definedName name="Utsnitt_F1_Kön1">#N/A</definedName>
    <definedName name="Utsnitt_Resultatenhet">#N/A</definedName>
    <definedName name="Utsnitt_Resultatenhet2">#N/A</definedName>
  </definedNames>
  <calcPr calcId="191029"/>
  <pivotCaches>
    <pivotCache cacheId="0" r:id="rId12"/>
    <pivotCache cacheId="1" r:id="rId13"/>
  </pivotCaches>
  <extLst>
    <ext xmlns:x14="http://schemas.microsoft.com/office/spreadsheetml/2009/9/main" uri="{BBE1A952-AA13-448e-AADC-164F8A28A991}">
      <x14:slicerCaches>
        <x14:slicerCache r:id="rId14"/>
        <x14:slicerCache r:id="rId15"/>
        <x14:slicerCache r:id="rId16"/>
        <x14:slicerCache r:id="rId1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6" l="1"/>
  <c r="E8" i="6"/>
  <c r="C258" i="6" l="1"/>
  <c r="C247" i="6"/>
  <c r="C236" i="6"/>
  <c r="C225" i="6"/>
  <c r="C214" i="6"/>
  <c r="C203" i="6"/>
  <c r="C192" i="6"/>
  <c r="C181" i="6"/>
  <c r="C6" i="9" l="1"/>
  <c r="E4" i="9" l="1"/>
  <c r="E5" i="9"/>
  <c r="E6" i="9"/>
  <c r="E3" i="9"/>
  <c r="G207" i="34"/>
  <c r="H207" i="34"/>
  <c r="I207" i="34"/>
  <c r="J207" i="34"/>
  <c r="K207" i="34"/>
  <c r="L207" i="34"/>
  <c r="M207" i="34"/>
  <c r="N207" i="34"/>
  <c r="O207" i="34"/>
  <c r="P207" i="34"/>
  <c r="Q207" i="34"/>
  <c r="R207" i="34"/>
  <c r="S207" i="34"/>
  <c r="T207" i="34"/>
  <c r="U207" i="34"/>
  <c r="V207" i="34"/>
  <c r="W207" i="34"/>
  <c r="X207" i="34"/>
  <c r="Y207" i="34"/>
  <c r="Z207" i="34"/>
  <c r="AA207" i="34"/>
  <c r="AB207" i="34"/>
  <c r="AC207" i="34"/>
  <c r="AD207" i="34"/>
  <c r="AE207" i="34"/>
  <c r="AF207" i="34"/>
  <c r="AG207" i="34"/>
  <c r="AH207" i="34"/>
  <c r="AI207" i="34"/>
  <c r="AJ207" i="34"/>
  <c r="AK207" i="34"/>
  <c r="AL207" i="34"/>
  <c r="AM207" i="34"/>
  <c r="AN207" i="34"/>
  <c r="AO207" i="34"/>
  <c r="AP207" i="34"/>
  <c r="AQ207" i="34"/>
  <c r="AR207" i="34"/>
  <c r="AS207" i="34"/>
  <c r="G208" i="34"/>
  <c r="H208" i="34"/>
  <c r="I208" i="34"/>
  <c r="J208" i="34"/>
  <c r="K208" i="34"/>
  <c r="L208" i="34"/>
  <c r="M208" i="34"/>
  <c r="N208" i="34"/>
  <c r="O208" i="34"/>
  <c r="P208" i="34"/>
  <c r="Q208" i="34"/>
  <c r="R208" i="34"/>
  <c r="S208" i="34"/>
  <c r="T208" i="34"/>
  <c r="U208" i="34"/>
  <c r="V208" i="34"/>
  <c r="W208" i="34"/>
  <c r="X208" i="34"/>
  <c r="Y208" i="34"/>
  <c r="Z208" i="34"/>
  <c r="AA208" i="34"/>
  <c r="AB208" i="34"/>
  <c r="AC208" i="34"/>
  <c r="AD208" i="34"/>
  <c r="AE208" i="34"/>
  <c r="AF208" i="34"/>
  <c r="AG208" i="34"/>
  <c r="AH208" i="34"/>
  <c r="AI208" i="34"/>
  <c r="AJ208" i="34"/>
  <c r="AK208" i="34"/>
  <c r="AL208" i="34"/>
  <c r="AM208" i="34"/>
  <c r="AN208" i="34"/>
  <c r="AO208" i="34"/>
  <c r="AP208" i="34"/>
  <c r="AQ208" i="34"/>
  <c r="AR208" i="34"/>
  <c r="AS208" i="34"/>
  <c r="G209" i="34"/>
  <c r="H209" i="34"/>
  <c r="I209" i="34"/>
  <c r="J209" i="34"/>
  <c r="K209" i="34"/>
  <c r="L209" i="34"/>
  <c r="M209" i="34"/>
  <c r="N209" i="34"/>
  <c r="O209" i="34"/>
  <c r="P209" i="34"/>
  <c r="Q209" i="34"/>
  <c r="R209" i="34"/>
  <c r="S209" i="34"/>
  <c r="T209" i="34"/>
  <c r="U209" i="34"/>
  <c r="V209" i="34"/>
  <c r="W209" i="34"/>
  <c r="X209" i="34"/>
  <c r="Y209" i="34"/>
  <c r="Z209" i="34"/>
  <c r="AA209" i="34"/>
  <c r="AB209" i="34"/>
  <c r="AC209" i="34"/>
  <c r="AD209" i="34"/>
  <c r="AE209" i="34"/>
  <c r="AF209" i="34"/>
  <c r="AG209" i="34"/>
  <c r="AH209" i="34"/>
  <c r="AI209" i="34"/>
  <c r="AJ209" i="34"/>
  <c r="AK209" i="34"/>
  <c r="AL209" i="34"/>
  <c r="AM209" i="34"/>
  <c r="AN209" i="34"/>
  <c r="AO209" i="34"/>
  <c r="AP209" i="34"/>
  <c r="AQ209" i="34"/>
  <c r="AR209" i="34"/>
  <c r="AS209" i="34"/>
  <c r="G210" i="34"/>
  <c r="H210" i="34"/>
  <c r="I210" i="34"/>
  <c r="J210" i="34"/>
  <c r="K210" i="34"/>
  <c r="L210" i="34"/>
  <c r="M210" i="34"/>
  <c r="N210" i="34"/>
  <c r="O210" i="34"/>
  <c r="P210" i="34"/>
  <c r="Q210" i="34"/>
  <c r="R210" i="34"/>
  <c r="S210" i="34"/>
  <c r="T210" i="34"/>
  <c r="U210" i="34"/>
  <c r="V210" i="34"/>
  <c r="W210" i="34"/>
  <c r="X210" i="34"/>
  <c r="Y210" i="34"/>
  <c r="Z210" i="34"/>
  <c r="AA210" i="34"/>
  <c r="AB210" i="34"/>
  <c r="AC210" i="34"/>
  <c r="AD210" i="34"/>
  <c r="AE210" i="34"/>
  <c r="AF210" i="34"/>
  <c r="AG210" i="34"/>
  <c r="AH210" i="34"/>
  <c r="AI210" i="34"/>
  <c r="AJ210" i="34"/>
  <c r="AK210" i="34"/>
  <c r="AL210" i="34"/>
  <c r="AM210" i="34"/>
  <c r="AN210" i="34"/>
  <c r="AO210" i="34"/>
  <c r="AP210" i="34"/>
  <c r="AQ210" i="34"/>
  <c r="AR210" i="34"/>
  <c r="AS210" i="34"/>
  <c r="G211" i="34"/>
  <c r="H211" i="34"/>
  <c r="I211" i="34"/>
  <c r="J211" i="34"/>
  <c r="K211" i="34"/>
  <c r="L211" i="34"/>
  <c r="M211" i="34"/>
  <c r="N211" i="34"/>
  <c r="O211" i="34"/>
  <c r="P211" i="34"/>
  <c r="Q211" i="34"/>
  <c r="R211" i="34"/>
  <c r="S211" i="34"/>
  <c r="T211" i="34"/>
  <c r="U211" i="34"/>
  <c r="V211" i="34"/>
  <c r="W211" i="34"/>
  <c r="X211" i="34"/>
  <c r="Y211" i="34"/>
  <c r="Z211" i="34"/>
  <c r="AA211" i="34"/>
  <c r="AB211" i="34"/>
  <c r="AC211" i="34"/>
  <c r="AD211" i="34"/>
  <c r="AE211" i="34"/>
  <c r="AF211" i="34"/>
  <c r="AG211" i="34"/>
  <c r="AH211" i="34"/>
  <c r="AI211" i="34"/>
  <c r="AJ211" i="34"/>
  <c r="AK211" i="34"/>
  <c r="AL211" i="34"/>
  <c r="AM211" i="34"/>
  <c r="AN211" i="34"/>
  <c r="AO211" i="34"/>
  <c r="AP211" i="34"/>
  <c r="AQ211" i="34"/>
  <c r="AR211" i="34"/>
  <c r="AS211" i="34"/>
  <c r="F211" i="34"/>
  <c r="F210" i="34"/>
  <c r="F209" i="34"/>
  <c r="F208" i="34"/>
  <c r="F207" i="34"/>
  <c r="G206" i="34"/>
  <c r="H206" i="34"/>
  <c r="I206" i="34"/>
  <c r="J206" i="34"/>
  <c r="K206" i="34"/>
  <c r="L206" i="34"/>
  <c r="M206" i="34"/>
  <c r="N206" i="34"/>
  <c r="O206" i="34"/>
  <c r="P206" i="34"/>
  <c r="Q206" i="34"/>
  <c r="R206" i="34"/>
  <c r="S206" i="34"/>
  <c r="T206" i="34"/>
  <c r="U206" i="34"/>
  <c r="V206" i="34"/>
  <c r="W206" i="34"/>
  <c r="X206" i="34"/>
  <c r="Y206" i="34"/>
  <c r="Z206" i="34"/>
  <c r="AA206" i="34"/>
  <c r="AB206" i="34"/>
  <c r="AC206" i="34"/>
  <c r="AD206" i="34"/>
  <c r="AE206" i="34"/>
  <c r="AF206" i="34"/>
  <c r="AG206" i="34"/>
  <c r="AH206" i="34"/>
  <c r="AI206" i="34"/>
  <c r="AJ206" i="34"/>
  <c r="AK206" i="34"/>
  <c r="AL206" i="34"/>
  <c r="AM206" i="34"/>
  <c r="AN206" i="34"/>
  <c r="AO206" i="34"/>
  <c r="AP206" i="34"/>
  <c r="AQ206" i="34"/>
  <c r="AR206" i="34"/>
  <c r="AS206" i="34"/>
  <c r="F206" i="34"/>
  <c r="G205" i="34"/>
  <c r="H205" i="34"/>
  <c r="I205" i="34"/>
  <c r="J205" i="34"/>
  <c r="K205" i="34"/>
  <c r="L205" i="34"/>
  <c r="M205" i="34"/>
  <c r="N205" i="34"/>
  <c r="O205" i="34"/>
  <c r="P205" i="34"/>
  <c r="Q205" i="34"/>
  <c r="R205" i="34"/>
  <c r="S205" i="34"/>
  <c r="T205" i="34"/>
  <c r="U205" i="34"/>
  <c r="V205" i="34"/>
  <c r="W205" i="34"/>
  <c r="X205" i="34"/>
  <c r="Y205" i="34"/>
  <c r="Z205" i="34"/>
  <c r="AA205" i="34"/>
  <c r="AB205" i="34"/>
  <c r="AC205" i="34"/>
  <c r="AD205" i="34"/>
  <c r="AE205" i="34"/>
  <c r="AF205" i="34"/>
  <c r="AG205" i="34"/>
  <c r="AH205" i="34"/>
  <c r="AI205" i="34"/>
  <c r="AJ205" i="34"/>
  <c r="AK205" i="34"/>
  <c r="AL205" i="34"/>
  <c r="AM205" i="34"/>
  <c r="AN205" i="34"/>
  <c r="AO205" i="34"/>
  <c r="AP205" i="34"/>
  <c r="AQ205" i="34"/>
  <c r="AR205" i="34"/>
  <c r="AS205" i="34"/>
  <c r="F205" i="34"/>
  <c r="L26" i="32"/>
  <c r="L7" i="31"/>
  <c r="L30" i="32"/>
  <c r="R7" i="31"/>
  <c r="E7" i="31"/>
  <c r="L20" i="32"/>
  <c r="L17" i="32"/>
  <c r="J17" i="32"/>
  <c r="Q7" i="31"/>
  <c r="K17" i="32"/>
  <c r="J23" i="32"/>
  <c r="J19" i="32"/>
  <c r="J18" i="32"/>
  <c r="K26" i="32"/>
  <c r="I7" i="31"/>
  <c r="H7" i="31"/>
  <c r="K27" i="32"/>
  <c r="F7" i="31"/>
  <c r="J21" i="32"/>
  <c r="L27" i="32"/>
  <c r="L15" i="32"/>
  <c r="J27" i="32"/>
  <c r="L13" i="32"/>
  <c r="J26" i="32"/>
  <c r="S7" i="31"/>
  <c r="J12" i="32"/>
  <c r="N7" i="31"/>
  <c r="L16" i="32"/>
  <c r="J31" i="32"/>
  <c r="K20" i="32"/>
  <c r="L28" i="32"/>
  <c r="L18" i="32"/>
  <c r="J28" i="32"/>
  <c r="K16" i="32"/>
  <c r="L31" i="32"/>
  <c r="K31" i="32"/>
  <c r="K28" i="32"/>
  <c r="K30" i="32"/>
  <c r="C7" i="31"/>
  <c r="O7" i="31"/>
  <c r="K18" i="32"/>
  <c r="J13" i="32"/>
  <c r="J16" i="32"/>
  <c r="L29" i="32"/>
  <c r="L25" i="32"/>
  <c r="V7" i="31"/>
  <c r="K12" i="32"/>
  <c r="L14" i="32"/>
  <c r="J14" i="32"/>
  <c r="T7" i="31"/>
  <c r="K13" i="32"/>
  <c r="J25" i="32"/>
  <c r="L23" i="32"/>
  <c r="D7" i="31"/>
  <c r="L24" i="32"/>
  <c r="K21" i="32"/>
  <c r="L21" i="32"/>
  <c r="K23" i="32"/>
  <c r="J20" i="32"/>
  <c r="J7" i="31"/>
  <c r="U7" i="31"/>
  <c r="K29" i="32"/>
  <c r="J15" i="32"/>
  <c r="K7" i="31"/>
  <c r="P7" i="31"/>
  <c r="J24" i="32"/>
  <c r="K24" i="32"/>
  <c r="K15" i="32"/>
  <c r="J29" i="32"/>
  <c r="K19" i="32"/>
  <c r="K14" i="32"/>
  <c r="L19" i="32"/>
  <c r="J30" i="32"/>
  <c r="K25" i="32"/>
  <c r="L12" i="32"/>
  <c r="E232" i="6"/>
  <c r="G51" i="6"/>
  <c r="F221" i="6"/>
  <c r="E103" i="6"/>
  <c r="G83" i="6"/>
  <c r="F72" i="6"/>
  <c r="E221" i="6"/>
  <c r="G210" i="6"/>
  <c r="E210" i="6"/>
  <c r="F243" i="6"/>
  <c r="G243" i="6"/>
  <c r="F140" i="6"/>
  <c r="F51" i="6"/>
  <c r="F188" i="6"/>
  <c r="E254" i="6"/>
  <c r="E243" i="6"/>
  <c r="E140" i="6"/>
  <c r="G93" i="6"/>
  <c r="F166" i="6"/>
  <c r="G221" i="6"/>
  <c r="E150" i="6"/>
  <c r="G166" i="6"/>
  <c r="G232" i="6"/>
  <c r="F210" i="6"/>
  <c r="F199" i="6"/>
  <c r="F177" i="6"/>
  <c r="F129" i="6"/>
  <c r="G265" i="6"/>
  <c r="E83" i="6"/>
  <c r="E129" i="6"/>
  <c r="G151" i="6"/>
  <c r="G199" i="6"/>
  <c r="E118" i="6"/>
  <c r="E51" i="6"/>
  <c r="G188" i="6"/>
  <c r="E199" i="6"/>
  <c r="G177" i="6"/>
  <c r="F150" i="6"/>
  <c r="E166" i="6"/>
  <c r="F93" i="6"/>
  <c r="G150" i="6"/>
  <c r="F265" i="6"/>
  <c r="E188" i="6"/>
  <c r="G72" i="6"/>
  <c r="F83" i="6"/>
  <c r="G254" i="6"/>
  <c r="E177" i="6"/>
  <c r="E72" i="6"/>
  <c r="F151" i="6"/>
  <c r="E62" i="6"/>
  <c r="E93" i="6"/>
  <c r="E265" i="6"/>
  <c r="F103" i="6"/>
  <c r="F254" i="6"/>
  <c r="G140" i="6"/>
  <c r="F232" i="6"/>
  <c r="G118" i="6"/>
  <c r="E151" i="6"/>
  <c r="G103" i="6"/>
  <c r="G62" i="6"/>
  <c r="G129" i="6"/>
  <c r="F62" i="6"/>
  <c r="F118" i="6"/>
  <c r="M2" i="31" l="1"/>
  <c r="H26" i="32"/>
  <c r="H18" i="32"/>
  <c r="F12" i="32"/>
  <c r="F15" i="32"/>
  <c r="H23" i="32"/>
  <c r="H27" i="32"/>
  <c r="H20" i="32"/>
  <c r="H14" i="32"/>
  <c r="H31" i="32"/>
  <c r="H28" i="32"/>
  <c r="F14" i="32"/>
  <c r="F16" i="32"/>
  <c r="H30" i="32"/>
  <c r="F27" i="32"/>
  <c r="H21" i="32"/>
  <c r="F18" i="32"/>
  <c r="F31" i="32"/>
  <c r="H19" i="32"/>
  <c r="F19" i="32"/>
  <c r="F25" i="32"/>
  <c r="F20" i="32"/>
  <c r="F29" i="32"/>
  <c r="F13" i="32"/>
  <c r="H16" i="32"/>
  <c r="F23" i="32"/>
  <c r="F26" i="32"/>
  <c r="H13" i="32"/>
  <c r="F28" i="32"/>
  <c r="H17" i="32"/>
  <c r="F17" i="32"/>
  <c r="H29" i="32"/>
  <c r="H12" i="32"/>
  <c r="F21" i="32"/>
  <c r="H25" i="32"/>
  <c r="F24" i="32"/>
  <c r="H24" i="32"/>
  <c r="F30" i="32"/>
  <c r="H15" i="32"/>
  <c r="G8" i="7"/>
  <c r="E183" i="6"/>
  <c r="E207" i="6"/>
  <c r="G71" i="6"/>
  <c r="F185" i="6"/>
  <c r="F183" i="6"/>
  <c r="G172" i="6"/>
  <c r="E172" i="6"/>
  <c r="G174" i="6"/>
  <c r="E46" i="6"/>
  <c r="F251" i="6"/>
  <c r="F206" i="6"/>
  <c r="G137" i="6"/>
  <c r="E228" i="6"/>
  <c r="G249" i="6"/>
  <c r="E48" i="6"/>
  <c r="E59" i="6"/>
  <c r="F46" i="6"/>
  <c r="E90" i="6"/>
  <c r="E195" i="6"/>
  <c r="G58" i="6"/>
  <c r="F261" i="6"/>
  <c r="F99" i="6"/>
  <c r="F239" i="6"/>
  <c r="G59" i="6"/>
  <c r="E194" i="6"/>
  <c r="G80" i="6"/>
  <c r="F195" i="6"/>
  <c r="F229" i="6"/>
  <c r="G195" i="6"/>
  <c r="E68" i="6"/>
  <c r="E92" i="6"/>
  <c r="F82" i="6"/>
  <c r="G216" i="6"/>
  <c r="G176" i="6"/>
  <c r="E80" i="6"/>
  <c r="G229" i="6"/>
  <c r="G113" i="6"/>
  <c r="F173" i="6"/>
  <c r="E260" i="6"/>
  <c r="E218" i="6"/>
  <c r="F139" i="6"/>
  <c r="F209" i="6"/>
  <c r="F216" i="6"/>
  <c r="E126" i="6"/>
  <c r="G135" i="6"/>
  <c r="G136" i="6"/>
  <c r="F218" i="6"/>
  <c r="G251" i="6"/>
  <c r="G240" i="6"/>
  <c r="F205" i="6"/>
  <c r="E99" i="6"/>
  <c r="G68" i="6"/>
  <c r="E174" i="6"/>
  <c r="E249" i="6"/>
  <c r="F57" i="6"/>
  <c r="F163" i="6"/>
  <c r="G194" i="6"/>
  <c r="G88" i="6"/>
  <c r="E135" i="6"/>
  <c r="E100" i="6"/>
  <c r="G164" i="6"/>
  <c r="E163" i="6"/>
  <c r="F196" i="6"/>
  <c r="F207" i="6"/>
  <c r="G124" i="6"/>
  <c r="E139" i="6"/>
  <c r="G184" i="6"/>
  <c r="G228" i="6"/>
  <c r="E196" i="6"/>
  <c r="F50" i="6"/>
  <c r="E146" i="6"/>
  <c r="E57" i="6"/>
  <c r="G67" i="6"/>
  <c r="F48" i="6"/>
  <c r="F79" i="6"/>
  <c r="G227" i="6"/>
  <c r="F228" i="6"/>
  <c r="F59" i="6"/>
  <c r="G115" i="6"/>
  <c r="F90" i="6"/>
  <c r="F137" i="6"/>
  <c r="G146" i="6"/>
  <c r="E50" i="6"/>
  <c r="E67" i="6"/>
  <c r="G100" i="6"/>
  <c r="E264" i="6"/>
  <c r="G238" i="6"/>
  <c r="E115" i="6"/>
  <c r="F194" i="6"/>
  <c r="F220" i="6"/>
  <c r="F164" i="6"/>
  <c r="G148" i="6"/>
  <c r="G173" i="6"/>
  <c r="F117" i="6"/>
  <c r="G260" i="6"/>
  <c r="F88" i="6"/>
  <c r="E176" i="6"/>
  <c r="G78" i="6"/>
  <c r="F148" i="6"/>
  <c r="E47" i="6"/>
  <c r="G82" i="6"/>
  <c r="F227" i="6"/>
  <c r="E242" i="6"/>
  <c r="G242" i="6"/>
  <c r="F128" i="6"/>
  <c r="F250" i="6"/>
  <c r="G262" i="6"/>
  <c r="F98" i="6"/>
  <c r="E187" i="6"/>
  <c r="G147" i="6"/>
  <c r="E79" i="6"/>
  <c r="E69" i="6"/>
  <c r="F253" i="6"/>
  <c r="G50" i="6"/>
  <c r="G231" i="6"/>
  <c r="F113" i="6"/>
  <c r="E71" i="6"/>
  <c r="E198" i="6"/>
  <c r="F249" i="6"/>
  <c r="G183" i="6"/>
  <c r="F115" i="6"/>
  <c r="F102" i="6"/>
  <c r="F146" i="6"/>
  <c r="F89" i="6"/>
  <c r="E217" i="6"/>
  <c r="E164" i="6"/>
  <c r="F126" i="6"/>
  <c r="E136" i="6"/>
  <c r="E250" i="6"/>
  <c r="G99" i="6"/>
  <c r="F240" i="6"/>
  <c r="E148" i="6"/>
  <c r="E147" i="6"/>
  <c r="E227" i="6"/>
  <c r="G114" i="6"/>
  <c r="F262" i="6"/>
  <c r="F198" i="6"/>
  <c r="E206" i="6"/>
  <c r="G198" i="6"/>
  <c r="E238" i="6"/>
  <c r="G79" i="6"/>
  <c r="F264" i="6"/>
  <c r="F68" i="6"/>
  <c r="E185" i="6"/>
  <c r="G220" i="6"/>
  <c r="E173" i="6"/>
  <c r="E125" i="6"/>
  <c r="G217" i="6"/>
  <c r="E229" i="6"/>
  <c r="E128" i="6"/>
  <c r="G139" i="6"/>
  <c r="E117" i="6"/>
  <c r="G57" i="6"/>
  <c r="G69" i="6"/>
  <c r="G239" i="6"/>
  <c r="G250" i="6"/>
  <c r="G90" i="6"/>
  <c r="G196" i="6"/>
  <c r="G209" i="6"/>
  <c r="E205" i="6"/>
  <c r="G47" i="6"/>
  <c r="G128" i="6"/>
  <c r="E239" i="6"/>
  <c r="G126" i="6"/>
  <c r="F100" i="6"/>
  <c r="G89" i="6"/>
  <c r="G102" i="6"/>
  <c r="E78" i="6"/>
  <c r="G264" i="6"/>
  <c r="G185" i="6"/>
  <c r="F92" i="6"/>
  <c r="G92" i="6"/>
  <c r="G206" i="6"/>
  <c r="G187" i="6"/>
  <c r="G125" i="6"/>
  <c r="E114" i="6"/>
  <c r="G218" i="6"/>
  <c r="G205" i="6"/>
  <c r="F217" i="6"/>
  <c r="F231" i="6"/>
  <c r="G253" i="6"/>
  <c r="F260" i="6"/>
  <c r="F187" i="6"/>
  <c r="G207" i="6"/>
  <c r="G46" i="6"/>
  <c r="F174" i="6"/>
  <c r="E88" i="6"/>
  <c r="E98" i="6"/>
  <c r="E82" i="6"/>
  <c r="E262" i="6"/>
  <c r="E240" i="6"/>
  <c r="F67" i="6"/>
  <c r="F238" i="6"/>
  <c r="G61" i="6"/>
  <c r="E184" i="6"/>
  <c r="E61" i="6"/>
  <c r="E231" i="6"/>
  <c r="G48" i="6"/>
  <c r="F184" i="6"/>
  <c r="G98" i="6"/>
  <c r="G163" i="6"/>
  <c r="E58" i="6"/>
  <c r="F242" i="6"/>
  <c r="E220" i="6"/>
  <c r="E253" i="6"/>
  <c r="F69" i="6"/>
  <c r="E261" i="6"/>
  <c r="F80" i="6"/>
  <c r="E89" i="6"/>
  <c r="F172" i="6"/>
  <c r="F71" i="6"/>
  <c r="G117" i="6"/>
  <c r="E102" i="6"/>
  <c r="E137" i="6"/>
  <c r="F124" i="6"/>
  <c r="E113" i="6"/>
  <c r="E251" i="6"/>
  <c r="F61" i="6"/>
  <c r="F47" i="6"/>
  <c r="E124" i="6"/>
  <c r="F78" i="6"/>
  <c r="F58" i="6"/>
  <c r="E216" i="6"/>
  <c r="F176" i="6"/>
  <c r="F135" i="6"/>
  <c r="E209" i="6"/>
  <c r="G261" i="6"/>
  <c r="I19" i="7" l="1"/>
  <c r="G81" i="6"/>
  <c r="I62" i="7"/>
  <c r="G252" i="6"/>
  <c r="I58" i="7"/>
  <c r="G208" i="6"/>
  <c r="I21" i="7"/>
  <c r="G101" i="6"/>
  <c r="E127" i="6"/>
  <c r="E175" i="6"/>
  <c r="I17" i="7"/>
  <c r="G60" i="6"/>
  <c r="I61" i="7"/>
  <c r="G241" i="6"/>
  <c r="I55" i="7"/>
  <c r="G175" i="6"/>
  <c r="I24" i="7"/>
  <c r="G138" i="6"/>
  <c r="E165" i="6"/>
  <c r="E230" i="6"/>
  <c r="F70" i="6"/>
  <c r="I22" i="7"/>
  <c r="G116" i="6"/>
  <c r="F127" i="6"/>
  <c r="F81" i="6"/>
  <c r="I59" i="7"/>
  <c r="G219" i="6"/>
  <c r="F186" i="6"/>
  <c r="F197" i="6"/>
  <c r="E208" i="6"/>
  <c r="I18" i="7"/>
  <c r="G70" i="6"/>
  <c r="E186" i="6"/>
  <c r="E91" i="6"/>
  <c r="E101" i="6"/>
  <c r="E138" i="6"/>
  <c r="E241" i="6"/>
  <c r="E263" i="6"/>
  <c r="F230" i="6"/>
  <c r="I25" i="7"/>
  <c r="G149" i="6"/>
  <c r="F138" i="6"/>
  <c r="F60" i="6"/>
  <c r="E70" i="6"/>
  <c r="F241" i="6"/>
  <c r="E81" i="6"/>
  <c r="E252" i="6"/>
  <c r="I60" i="7"/>
  <c r="G230" i="6"/>
  <c r="F208" i="6"/>
  <c r="G165" i="6"/>
  <c r="I63" i="7"/>
  <c r="G263" i="6"/>
  <c r="F149" i="6"/>
  <c r="E116" i="6"/>
  <c r="E60" i="6"/>
  <c r="E197" i="6"/>
  <c r="E49" i="6"/>
  <c r="F263" i="6"/>
  <c r="F116" i="6"/>
  <c r="I56" i="7"/>
  <c r="G186" i="6"/>
  <c r="F219" i="6"/>
  <c r="I57" i="7"/>
  <c r="G197" i="6"/>
  <c r="F49" i="6"/>
  <c r="F165" i="6"/>
  <c r="E219" i="6"/>
  <c r="E149" i="6"/>
  <c r="I16" i="7"/>
  <c r="G49" i="6"/>
  <c r="F252" i="6"/>
  <c r="I23" i="7"/>
  <c r="G127" i="6"/>
  <c r="F175" i="6"/>
  <c r="I20" i="7"/>
  <c r="G91" i="6"/>
  <c r="F91" i="6"/>
  <c r="F101" i="6"/>
  <c r="J2" i="31"/>
  <c r="F2" i="31"/>
  <c r="N2" i="31"/>
  <c r="H2" i="31"/>
  <c r="L2" i="31"/>
  <c r="K2" i="31"/>
  <c r="P2" i="31"/>
  <c r="T2" i="31"/>
  <c r="O2" i="31"/>
  <c r="E2" i="31"/>
  <c r="R2" i="31"/>
  <c r="G2" i="31"/>
  <c r="S2" i="31"/>
  <c r="I2" i="31"/>
  <c r="D2" i="31"/>
  <c r="Q2" i="31"/>
  <c r="U2" i="31"/>
  <c r="V2" i="31"/>
  <c r="C2" i="31"/>
  <c r="D254" i="6"/>
  <c r="D72" i="6"/>
  <c r="D166" i="6"/>
  <c r="D199" i="6"/>
  <c r="D265" i="6"/>
  <c r="D221" i="6"/>
  <c r="D129" i="6"/>
  <c r="D62" i="6"/>
  <c r="D83" i="6"/>
  <c r="D151" i="6"/>
  <c r="D51" i="6"/>
  <c r="D210" i="6"/>
  <c r="D150" i="6"/>
  <c r="D188" i="6"/>
  <c r="D140" i="6"/>
  <c r="D103" i="6"/>
  <c r="D177" i="6"/>
  <c r="D232" i="6"/>
  <c r="D243" i="6"/>
  <c r="D118" i="6"/>
  <c r="D93" i="6"/>
  <c r="G7" i="7" l="1"/>
  <c r="D194" i="6"/>
  <c r="D47" i="6"/>
  <c r="D239" i="6"/>
  <c r="D128" i="6"/>
  <c r="D46" i="6"/>
  <c r="D253" i="6"/>
  <c r="C93" i="6"/>
  <c r="D82" i="6"/>
  <c r="D113" i="6"/>
  <c r="C62" i="6"/>
  <c r="C243" i="6"/>
  <c r="D195" i="6"/>
  <c r="D92" i="6"/>
  <c r="D136" i="6"/>
  <c r="D100" i="6"/>
  <c r="D102" i="6"/>
  <c r="C221" i="6"/>
  <c r="D249" i="6"/>
  <c r="D183" i="6"/>
  <c r="D242" i="6"/>
  <c r="D48" i="6"/>
  <c r="D198" i="6"/>
  <c r="D99" i="6"/>
  <c r="D135" i="6"/>
  <c r="D196" i="6"/>
  <c r="D79" i="6"/>
  <c r="C177" i="6"/>
  <c r="D58" i="6"/>
  <c r="C51" i="6"/>
  <c r="D68" i="6"/>
  <c r="D250" i="6"/>
  <c r="D126" i="6"/>
  <c r="D218" i="6"/>
  <c r="D148" i="6"/>
  <c r="D88" i="6"/>
  <c r="D260" i="6"/>
  <c r="D187" i="6"/>
  <c r="D78" i="6"/>
  <c r="D89" i="6"/>
  <c r="C254" i="6"/>
  <c r="D80" i="6"/>
  <c r="D90" i="6"/>
  <c r="D206" i="6"/>
  <c r="D262" i="6"/>
  <c r="C83" i="6"/>
  <c r="D185" i="6"/>
  <c r="D205" i="6"/>
  <c r="D173" i="6"/>
  <c r="C72" i="6"/>
  <c r="D264" i="6"/>
  <c r="D231" i="6"/>
  <c r="D69" i="6"/>
  <c r="D238" i="6"/>
  <c r="D124" i="6"/>
  <c r="C232" i="6"/>
  <c r="C210" i="6"/>
  <c r="C166" i="6"/>
  <c r="D137" i="6"/>
  <c r="D172" i="6"/>
  <c r="D229" i="6"/>
  <c r="D115" i="6"/>
  <c r="D59" i="6"/>
  <c r="C265" i="6"/>
  <c r="D50" i="6"/>
  <c r="D209" i="6"/>
  <c r="D57" i="6"/>
  <c r="D139" i="6"/>
  <c r="D164" i="6"/>
  <c r="D176" i="6"/>
  <c r="D61" i="6"/>
  <c r="D220" i="6"/>
  <c r="D146" i="6"/>
  <c r="D114" i="6"/>
  <c r="D227" i="6"/>
  <c r="C199" i="6"/>
  <c r="C188" i="6"/>
  <c r="D184" i="6"/>
  <c r="D67" i="6"/>
  <c r="D117" i="6"/>
  <c r="D217" i="6"/>
  <c r="D228" i="6"/>
  <c r="D240" i="6"/>
  <c r="D251" i="6"/>
  <c r="D98" i="6"/>
  <c r="D261" i="6"/>
  <c r="D216" i="6"/>
  <c r="D174" i="6"/>
  <c r="D163" i="6"/>
  <c r="C103" i="6"/>
  <c r="D207" i="6"/>
  <c r="D71" i="6"/>
  <c r="D149" i="6" l="1"/>
  <c r="D175" i="6"/>
  <c r="D219" i="6"/>
  <c r="D252" i="6"/>
  <c r="D49" i="6"/>
  <c r="D101" i="6"/>
  <c r="D116" i="6"/>
  <c r="D81" i="6"/>
  <c r="D230" i="6"/>
  <c r="D60" i="6"/>
  <c r="D138" i="6"/>
  <c r="D197" i="6"/>
  <c r="D127" i="6"/>
  <c r="D208" i="6"/>
  <c r="D91" i="6"/>
  <c r="D241" i="6"/>
  <c r="D186" i="6"/>
  <c r="D165" i="6"/>
  <c r="D70" i="6"/>
  <c r="D263" i="6"/>
  <c r="I15" i="7"/>
  <c r="I54" i="7"/>
  <c r="C174" i="6"/>
  <c r="C220" i="6"/>
  <c r="C50" i="6"/>
  <c r="C227" i="6"/>
  <c r="C164" i="6"/>
  <c r="C229" i="6"/>
  <c r="C206" i="6"/>
  <c r="C217" i="6"/>
  <c r="C249" i="6"/>
  <c r="C172" i="6"/>
  <c r="C100" i="6"/>
  <c r="C184" i="6"/>
  <c r="C59" i="6"/>
  <c r="C251" i="6"/>
  <c r="C61" i="6"/>
  <c r="C80" i="6"/>
  <c r="C173" i="6"/>
  <c r="C46" i="6"/>
  <c r="C58" i="6"/>
  <c r="C187" i="6"/>
  <c r="C102" i="6"/>
  <c r="C253" i="6"/>
  <c r="C99" i="6"/>
  <c r="C195" i="6"/>
  <c r="C207" i="6"/>
  <c r="C79" i="6"/>
  <c r="C242" i="6"/>
  <c r="C209" i="6"/>
  <c r="C194" i="6"/>
  <c r="C90" i="6"/>
  <c r="C250" i="6"/>
  <c r="C176" i="6"/>
  <c r="C69" i="6"/>
  <c r="C262" i="6"/>
  <c r="C240" i="6"/>
  <c r="C47" i="6"/>
  <c r="C183" i="6"/>
  <c r="C68" i="6"/>
  <c r="C228" i="6"/>
  <c r="C89" i="6"/>
  <c r="C82" i="6"/>
  <c r="C198" i="6"/>
  <c r="C92" i="6"/>
  <c r="C163" i="6"/>
  <c r="C264" i="6"/>
  <c r="C67" i="6"/>
  <c r="C216" i="6"/>
  <c r="C261" i="6"/>
  <c r="C88" i="6"/>
  <c r="C231" i="6"/>
  <c r="C205" i="6"/>
  <c r="C48" i="6"/>
  <c r="C57" i="6"/>
  <c r="C218" i="6"/>
  <c r="C238" i="6"/>
  <c r="C78" i="6"/>
  <c r="C260" i="6"/>
  <c r="C196" i="6"/>
  <c r="C239" i="6"/>
  <c r="C185" i="6"/>
  <c r="C98" i="6"/>
  <c r="C71" i="6"/>
  <c r="C230" i="6" l="1"/>
  <c r="C101" i="6"/>
  <c r="C81" i="6"/>
  <c r="C219" i="6"/>
  <c r="C70" i="6"/>
  <c r="C165" i="6"/>
  <c r="C197" i="6"/>
  <c r="C263" i="6"/>
  <c r="C252" i="6"/>
  <c r="C91" i="6"/>
  <c r="C49" i="6"/>
  <c r="C175" i="6"/>
  <c r="C241" i="6"/>
  <c r="C60" i="6"/>
  <c r="C186" i="6"/>
  <c r="C208" i="6"/>
  <c r="D144" i="6"/>
  <c r="D122" i="6"/>
  <c r="D133" i="6"/>
  <c r="D111" i="6"/>
</calcChain>
</file>

<file path=xl/sharedStrings.xml><?xml version="1.0" encoding="utf-8"?>
<sst xmlns="http://schemas.openxmlformats.org/spreadsheetml/2006/main" count="1754" uniqueCount="260">
  <si>
    <t>Resultatenhet</t>
  </si>
  <si>
    <t>Kod</t>
  </si>
  <si>
    <t>Typ</t>
  </si>
  <si>
    <t>År</t>
  </si>
  <si>
    <t>F1</t>
  </si>
  <si>
    <t>F3</t>
  </si>
  <si>
    <t>F4</t>
  </si>
  <si>
    <t>F5</t>
  </si>
  <si>
    <t>F6</t>
  </si>
  <si>
    <t>F7</t>
  </si>
  <si>
    <t>F8</t>
  </si>
  <si>
    <t>F9</t>
  </si>
  <si>
    <t>F10</t>
  </si>
  <si>
    <t>F11</t>
  </si>
  <si>
    <t>F13</t>
  </si>
  <si>
    <t>F14</t>
  </si>
  <si>
    <t>F15</t>
  </si>
  <si>
    <t>F16</t>
  </si>
  <si>
    <t>F17</t>
  </si>
  <si>
    <t>F18</t>
  </si>
  <si>
    <t>F19</t>
  </si>
  <si>
    <t>F20</t>
  </si>
  <si>
    <t>F21</t>
  </si>
  <si>
    <t>F22</t>
  </si>
  <si>
    <t>Ekbergaskolan</t>
  </si>
  <si>
    <t>Viksängsskolan</t>
  </si>
  <si>
    <t>Önstaskolan</t>
  </si>
  <si>
    <t>Nybyggeskolan</t>
  </si>
  <si>
    <t>Håkantorpsskolan</t>
  </si>
  <si>
    <t>Totalsumma</t>
  </si>
  <si>
    <t>Kön</t>
  </si>
  <si>
    <t>Jag lär mig nya saker i skolan</t>
  </si>
  <si>
    <t>Jag har ofta någon att leka med i skolan</t>
  </si>
  <si>
    <t>Jag tycker att lärarna är snälla mot mig i skolan</t>
  </si>
  <si>
    <t>Jag får vara med och bestämma vad vi ska göra i skolan</t>
  </si>
  <si>
    <t>Jag tycker att det är roligt att gå till skolan</t>
  </si>
  <si>
    <t>Jag känner mig trygg i skolan</t>
  </si>
  <si>
    <t>Skolarbetet gör mig så nyfiken att jag får lust att lära mig mer</t>
  </si>
  <si>
    <t>Medel av F9</t>
  </si>
  <si>
    <t>Medel av F14</t>
  </si>
  <si>
    <t>Medel av F15</t>
  </si>
  <si>
    <t>Medel av F16</t>
  </si>
  <si>
    <t>Medel av F17</t>
  </si>
  <si>
    <t>Medel av F18</t>
  </si>
  <si>
    <t>Medel av F20</t>
  </si>
  <si>
    <t>Medel av F21</t>
  </si>
  <si>
    <t>Verksamhet:</t>
  </si>
  <si>
    <t>Antal svarande:</t>
  </si>
  <si>
    <t>Skolår:</t>
  </si>
  <si>
    <t>Frågor om min skola</t>
  </si>
  <si>
    <t>Totalt</t>
  </si>
  <si>
    <t>Medelvärde</t>
  </si>
  <si>
    <t>Antal svar</t>
  </si>
  <si>
    <t>Frågor om mig i skolan</t>
  </si>
  <si>
    <t>(tom)</t>
  </si>
  <si>
    <t>Medel av F19</t>
  </si>
  <si>
    <t>Medel av F4</t>
  </si>
  <si>
    <t>Medel av F22</t>
  </si>
  <si>
    <t>Medel av F7</t>
  </si>
  <si>
    <t>Medel av F6</t>
  </si>
  <si>
    <t>Medel av F10</t>
  </si>
  <si>
    <t>Medel av F5</t>
  </si>
  <si>
    <t>Medel av F8</t>
  </si>
  <si>
    <t>Frågor om maten i skolan</t>
  </si>
  <si>
    <t>Jag är nöjd med personalens bemötande i restaurangen</t>
  </si>
  <si>
    <t>Jag ser fram emot att äta lunch i skolan</t>
  </si>
  <si>
    <t>Barn- och utbildningsförvaltningens enkät till</t>
  </si>
  <si>
    <t>Klicka på en eller flera enheter för att visa dessa verksamheters resultat, samtliga tabeller och diagram uppdateras då. För att markera flera enheter samtidigt trycker du ner tangenterna "Ctrl" eller "Shift" samtidigt som du klickar på text-knapparna. För att avmarkera dina val och visa resultaten för alla, tryck på filtersymbolen.</t>
  </si>
  <si>
    <t>Skola</t>
  </si>
  <si>
    <t>Antal elever 1-3</t>
  </si>
  <si>
    <t>Antal svarande 1-3</t>
  </si>
  <si>
    <t>Svarsfrekvens 1-3</t>
  </si>
  <si>
    <t>Total svarsfrekvens</t>
  </si>
  <si>
    <t>F2</t>
  </si>
  <si>
    <t>Jag tycker om maten i skolan.</t>
  </si>
  <si>
    <t xml:space="preserve">Jag brukar äta mig mätt i skolan </t>
  </si>
  <si>
    <t>Jag är nöjd med miljön där jag äter i skolan.</t>
  </si>
  <si>
    <t>Går du på fritids?</t>
  </si>
  <si>
    <t>Jag lär mig nya saker på fritids</t>
  </si>
  <si>
    <t>Jag kan få hjälp med skolarbete på fritids</t>
  </si>
  <si>
    <t>Jag har ofta någon att leka med på fritids</t>
  </si>
  <si>
    <t>Jag får vara med och bestämma på fritids</t>
  </si>
  <si>
    <t>Jag tycker att personalen är snäll mot mig på fritids</t>
  </si>
  <si>
    <t>Jag känner mig trygg på fritids</t>
  </si>
  <si>
    <t>Jag leker gärna inomhus på fritids</t>
  </si>
  <si>
    <t>Jag leker gärna utomhus på fritids</t>
  </si>
  <si>
    <t>Jag får göra roliga saker på fritids</t>
  </si>
  <si>
    <t xml:space="preserve"> </t>
  </si>
  <si>
    <t xml:space="preserve">  </t>
  </si>
  <si>
    <t>Antal av F2</t>
  </si>
  <si>
    <t>Medel av F2</t>
  </si>
  <si>
    <t>Antal av F3</t>
  </si>
  <si>
    <t>Antal av F4</t>
  </si>
  <si>
    <t>Antal av F5</t>
  </si>
  <si>
    <t>Antal av F6</t>
  </si>
  <si>
    <t>Antal av F8</t>
  </si>
  <si>
    <t>Antal av F9</t>
  </si>
  <si>
    <t>Antal av F10</t>
  </si>
  <si>
    <t>Antal av F11</t>
  </si>
  <si>
    <t>Antal av F12</t>
  </si>
  <si>
    <t>Antal av F13</t>
  </si>
  <si>
    <t>Antal av F14</t>
  </si>
  <si>
    <t>Antal av F15</t>
  </si>
  <si>
    <t>Antal av F16</t>
  </si>
  <si>
    <t>Antal av F17</t>
  </si>
  <si>
    <t>Antal av F18</t>
  </si>
  <si>
    <t>Antal av F19</t>
  </si>
  <si>
    <t>Antal av F20</t>
  </si>
  <si>
    <t>Antal av F21</t>
  </si>
  <si>
    <t>Antal av F22</t>
  </si>
  <si>
    <t>Antal av F7</t>
  </si>
  <si>
    <t>Medel av F3</t>
  </si>
  <si>
    <t>Medel av F11</t>
  </si>
  <si>
    <t>Medel av F12</t>
  </si>
  <si>
    <t>Frågor om fritids</t>
  </si>
  <si>
    <t>Ja</t>
  </si>
  <si>
    <t>Nej</t>
  </si>
  <si>
    <t>Skolarbetet är intressant</t>
  </si>
  <si>
    <t>Skolarbetet är roligt</t>
  </si>
  <si>
    <t>Skolarbetet är för svårt för mig</t>
  </si>
  <si>
    <t>Jag kan nå kunskapskraven i skolan om jag försöker</t>
  </si>
  <si>
    <t>Jag kan få svårare uppgifter om jag vill</t>
  </si>
  <si>
    <t>Jag har studiero på lektionerna</t>
  </si>
  <si>
    <t>På lektionerna är vi elever med och påverkar på vilket sätt vi ska arbeta med olika skoluppgifter</t>
  </si>
  <si>
    <t>På lektionerna får vi diskutera och debattera olika frågor</t>
  </si>
  <si>
    <t>På lektionerna stör andra elever ordningen i klassrummet</t>
  </si>
  <si>
    <t>Mina lärare hjälper mig i skolarbetet när jag behöver det</t>
  </si>
  <si>
    <t>Mina lärare förklarar vad vi ska göra i skolarbetet så att jag förstår</t>
  </si>
  <si>
    <t>Mina lärare ser till att ordningsreglerna på skolan följs</t>
  </si>
  <si>
    <t>Mina lärare är rättvisa mot oss elever</t>
  </si>
  <si>
    <t>I min skola finns det extrauppgifter när man är klar</t>
  </si>
  <si>
    <t>I min skola respekterar vi varandra</t>
  </si>
  <si>
    <t>I min skola följer eleverna de ordningsregler som finns</t>
  </si>
  <si>
    <t>I min skola finns det elever som jag är rädd för</t>
  </si>
  <si>
    <t>I min skola finns det vuxna som jag är rädd för</t>
  </si>
  <si>
    <t>Jag vet vem på skolan jag kan prata med om någon har varit elak mot en elev</t>
  </si>
  <si>
    <t>De vuxna på skolan reagerar om de får reda på att någon har varit elak mot en elev</t>
  </si>
  <si>
    <t>Elevhälsogruppen i min skola frågar oss elever hur vi har det i skolan och hemma (exempelvis genom samtal med oss eller genom enkät/frågeformulär).</t>
  </si>
  <si>
    <t>Jag är nöjd med min skola som helhet</t>
  </si>
  <si>
    <t>Årskurs 1-3</t>
  </si>
  <si>
    <t>(Alla)</t>
  </si>
  <si>
    <t>Antal av Resultatenhet</t>
  </si>
  <si>
    <t>Elever4-9</t>
  </si>
  <si>
    <t>Antal av F23</t>
  </si>
  <si>
    <t>Antal av F24</t>
  </si>
  <si>
    <t>Medel av F23</t>
  </si>
  <si>
    <t>Medel av F24</t>
  </si>
  <si>
    <t>Andel som svarat 3 på den tregradiga svarsskalan</t>
  </si>
  <si>
    <t>Rätta till bakgrundsfrågan (kön)</t>
  </si>
  <si>
    <t>Ändra gammal data så svarsskalorna blir rätt</t>
  </si>
  <si>
    <t>Lägg till årets data (barn)</t>
  </si>
  <si>
    <t>Lägg till i början på formlerna "Omfel()"</t>
  </si>
  <si>
    <t>Lägg till 2018 i tabellerna</t>
  </si>
  <si>
    <t>Fixa utseendet i tabeller och diagram</t>
  </si>
  <si>
    <t>Gör om index så de passar med svarsskalorna</t>
  </si>
  <si>
    <t>Svarsfrekvenser för 2018</t>
  </si>
  <si>
    <t>Lägg till Team-områden</t>
  </si>
  <si>
    <t>Rätta sammanfattningstabeller</t>
  </si>
  <si>
    <t>Sekretessgranska</t>
  </si>
  <si>
    <t>Fixa postbeskrivningen</t>
  </si>
  <si>
    <t>Antal av Kod</t>
  </si>
  <si>
    <t>Jag väljer att äta mig mätt i skolan</t>
  </si>
  <si>
    <t>Jag trivs i min skolrestaurang/klassrum där jag äter maten</t>
  </si>
  <si>
    <t>De som jobbar i skolrestaurangen är trevliga och hjälpsamma</t>
  </si>
  <si>
    <t>Vi har bra mat på min skola</t>
  </si>
  <si>
    <t xml:space="preserve">Jag väljer att äta mig mätt i skolan </t>
  </si>
  <si>
    <t>elever i grundsärskolan i Västerås</t>
  </si>
  <si>
    <t>Flicka</t>
  </si>
  <si>
    <t>Pojke</t>
  </si>
  <si>
    <t>Annat/vill ej ange</t>
  </si>
  <si>
    <t>Antal av F1 Kön</t>
  </si>
  <si>
    <t>Stimulans</t>
  </si>
  <si>
    <t>Anpassning efter elevens behov</t>
  </si>
  <si>
    <t>Utmaningar</t>
  </si>
  <si>
    <t>Ordningsregler</t>
  </si>
  <si>
    <t>Studiero</t>
  </si>
  <si>
    <t>Trygghet</t>
  </si>
  <si>
    <t>-</t>
  </si>
  <si>
    <t>Apalbyskolan</t>
  </si>
  <si>
    <t>Andel som svarat 3 på den tregradiga skalan</t>
  </si>
  <si>
    <t>Veta vad som krävs</t>
  </si>
  <si>
    <t>Argumentation/delaktig</t>
  </si>
  <si>
    <t>Grundläggande värden/elevhälsa</t>
  </si>
  <si>
    <t>Förhindra kräkning</t>
  </si>
  <si>
    <t>Kolumnetiketter</t>
  </si>
  <si>
    <t>Radetiketter</t>
  </si>
  <si>
    <t>Summa av F1 Kön</t>
  </si>
  <si>
    <t>Här redovisas svaret som ett medelvärde mellan 0 och 10. 10 är alltid att bästa möjliga betyg, oavsett frågans formulering.</t>
  </si>
  <si>
    <t>Enhet</t>
  </si>
  <si>
    <t>N/A</t>
  </si>
  <si>
    <t>Frågeställning i 2020 års enkät</t>
  </si>
  <si>
    <t>totalt, flickor</t>
  </si>
  <si>
    <t>totalt, pojkar</t>
  </si>
  <si>
    <t/>
  </si>
  <si>
    <t>De som jobbar i skol-restaurangen är trevliga och hjälpsamma</t>
  </si>
  <si>
    <t>Skolmat</t>
  </si>
  <si>
    <t>Skolrest/klassrum</t>
  </si>
  <si>
    <t>totalt, alla</t>
  </si>
  <si>
    <t>Hur ofta brukar du vara med kompisar efter skolan och på helger</t>
  </si>
  <si>
    <t>Har du någon regelbunden aktivitet på din fritid</t>
  </si>
  <si>
    <t>Kan du prata med någon av dina föräldrar om du har problem eller känner dig orolig</t>
  </si>
  <si>
    <t>Har du någon kompis du kan prata med om du har problem eller känner dig orolig</t>
  </si>
  <si>
    <t>Antal av F25</t>
  </si>
  <si>
    <t>Medel av F25</t>
  </si>
  <si>
    <t>Antal av F26</t>
  </si>
  <si>
    <t>Medel av F26</t>
  </si>
  <si>
    <t>Ormkärrskolan</t>
  </si>
  <si>
    <t>ICKE BINÄGEN</t>
  </si>
  <si>
    <t>Dendrofili</t>
  </si>
  <si>
    <t>F30</t>
  </si>
  <si>
    <t>F31</t>
  </si>
  <si>
    <t>F32</t>
  </si>
  <si>
    <t>F33</t>
  </si>
  <si>
    <t>Hur ofta brukar du vara med kompisar efter skolan och på helger?</t>
  </si>
  <si>
    <t>Har du någon regelbunden aktivitet på din fritid?</t>
  </si>
  <si>
    <t>Kan du prata med någon av dina föräldrar om du har problem eller oro</t>
  </si>
  <si>
    <t>Hur ser du på din framtid?</t>
  </si>
  <si>
    <t>Vid färre svar än 5 lämnas inget resultat</t>
  </si>
  <si>
    <t>Överblick medelvärden per skola 2022</t>
  </si>
  <si>
    <t xml:space="preserve">Systemet kräver Excel 2010 för att fungera. I äldre versioner syns inte knapparna. </t>
  </si>
  <si>
    <t xml:space="preserve">Enheter med färre än fem svarande särredovisas inte av sekretesskäl. Dessa svar ingår dock i de totala resultaten. </t>
  </si>
  <si>
    <t>År 2023</t>
  </si>
  <si>
    <t>Tycker du att du lär dig nya saker i skolan?</t>
  </si>
  <si>
    <r>
      <t>2</t>
    </r>
    <r>
      <rPr>
        <sz val="8"/>
        <color theme="1"/>
        <rFont val="Arial"/>
        <family val="2"/>
      </rPr>
      <t xml:space="preserve"> (vet inte)</t>
    </r>
  </si>
  <si>
    <t>Har du någon att leka med i skolan?</t>
  </si>
  <si>
    <t>Tycker du att alla vuxna är snälla mot dig i skolan?</t>
  </si>
  <si>
    <t>Känner du dig trygg i skolan?</t>
  </si>
  <si>
    <t>Tycker du att du får vara med och bestämma vad du ska göra i skolan?</t>
  </si>
  <si>
    <t>Tycker du att det är roligt att gå till skolan?</t>
  </si>
  <si>
    <t>Tycker du att du får göra roliga saker på fritids?</t>
  </si>
  <si>
    <t>Tycker du att du lär dig nya saker på fritids?</t>
  </si>
  <si>
    <t>Kan du få hjälp med skolarbete på fritids?</t>
  </si>
  <si>
    <t>Har nu någon att leka med på fritids?</t>
  </si>
  <si>
    <t>Tycker du att du får vara med och bestämma vad ni ska göra på fritids?</t>
  </si>
  <si>
    <t>Tycker du att alla vuxna är snälla mot dig på fritids?</t>
  </si>
  <si>
    <t>Känner du dig trygg på fritids?</t>
  </si>
  <si>
    <t>Tycker du om att leka inomhus på fritids?</t>
  </si>
  <si>
    <t>Tycker du om att leka utomhus på fritids?</t>
  </si>
  <si>
    <t>På den här sidan visas respektive skolas medelvärde per fråga för de frågor som ingick i 2023 års enkät. Välj skola och/eller kön genom att klicka på filterknapparna till höger</t>
  </si>
  <si>
    <t>Tycker du om maten i skolan?</t>
  </si>
  <si>
    <t>Blir du mätt på maten i skolan?</t>
  </si>
  <si>
    <t>Trivs du i matsalen/klassrummet?</t>
  </si>
  <si>
    <t>Tycker du att de vuxna som arbetar i matsalen är hjälpsamma och snälla?</t>
  </si>
  <si>
    <r>
      <t>3</t>
    </r>
    <r>
      <rPr>
        <sz val="8"/>
        <color theme="1"/>
        <rFont val="Arial"/>
        <family val="2"/>
      </rPr>
      <t xml:space="preserve"> (nej)</t>
    </r>
  </si>
  <si>
    <r>
      <t>1</t>
    </r>
    <r>
      <rPr>
        <sz val="8"/>
        <color theme="1"/>
        <rFont val="Arial"/>
        <family val="2"/>
      </rPr>
      <t xml:space="preserve"> (ja)</t>
    </r>
  </si>
  <si>
    <t>1 (ja)</t>
  </si>
  <si>
    <t>3 (nej)</t>
  </si>
  <si>
    <t>2 (vet inte)</t>
  </si>
  <si>
    <t xml:space="preserve">Tidigare svarsskalan från 2022  går från 1-Stämmer inte till 3-Stämmer helt </t>
  </si>
  <si>
    <t>Borttagna</t>
  </si>
  <si>
    <t>4) Frågor om maten i skolan</t>
  </si>
  <si>
    <t>Tycker du att du får göra roliga saker på fritid</t>
  </si>
  <si>
    <t xml:space="preserve">3) Frågor om skolan </t>
  </si>
  <si>
    <t>5) Går du på fritids?</t>
  </si>
  <si>
    <t xml:space="preserve">För frågor om undersökningen kontakta barn- och utbildningsförvaltningen </t>
  </si>
  <si>
    <t>Om en enhet saknas i resultatredovisningen</t>
  </si>
  <si>
    <t>Välj vilken verksamhet du vill visa resultaten för</t>
  </si>
  <si>
    <t>Araceli Garcia De Jansson, utvecklingsledare, araceli.jansson@vasteras.se</t>
  </si>
  <si>
    <t>Annat/Vill inte svara</t>
  </si>
  <si>
    <t>Maria Lundquist, handläggare, maria.lundquist@vasteras.se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</si>
</sst>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s>
  <fonts count="58" x14ac:knownFonts="1">
    <font>
      <sz val="11"/>
      <color theme="1"/>
      <name val="Calibri"/>
      <family val="2"/>
      <scheme val="minor"/>
    </font>
    <font>
      <sz val="10"/>
      <color theme="1"/>
      <name val="Arial"/>
      <family val="2"/>
    </font>
    <font>
      <sz val="11"/>
      <color theme="1"/>
      <name val="Calibri"/>
      <family val="2"/>
      <scheme val="minor"/>
    </font>
    <font>
      <b/>
      <sz val="13"/>
      <color theme="8" tint="-0.499984740745262"/>
      <name val="Arial"/>
      <family val="2"/>
    </font>
    <font>
      <b/>
      <sz val="9"/>
      <color theme="1"/>
      <name val="Arial"/>
      <family val="2"/>
    </font>
    <font>
      <b/>
      <sz val="14"/>
      <color theme="0"/>
      <name val="Arial"/>
      <family val="2"/>
    </font>
    <font>
      <sz val="9"/>
      <color theme="0"/>
      <name val="Arial"/>
      <family val="2"/>
    </font>
    <font>
      <sz val="8"/>
      <color theme="1"/>
      <name val="Arial"/>
      <family val="2"/>
    </font>
    <font>
      <b/>
      <sz val="12"/>
      <color rgb="FF00B0F0"/>
      <name val="Arial"/>
      <family val="2"/>
    </font>
    <font>
      <b/>
      <sz val="10"/>
      <color rgb="FF00B0F0"/>
      <name val="Arial"/>
      <family val="2"/>
    </font>
    <font>
      <b/>
      <sz val="9"/>
      <color theme="1" tint="0.249977111117893"/>
      <name val="Arial"/>
      <family val="2"/>
    </font>
    <font>
      <b/>
      <sz val="11"/>
      <color theme="1"/>
      <name val="Calibri"/>
      <family val="2"/>
      <scheme val="minor"/>
    </font>
    <font>
      <sz val="10"/>
      <color rgb="FFFF0000"/>
      <name val="Arial"/>
      <family val="2"/>
    </font>
    <font>
      <sz val="10"/>
      <name val="Arial"/>
      <family val="2"/>
    </font>
    <font>
      <sz val="8"/>
      <name val="Arial"/>
      <family val="2"/>
    </font>
    <font>
      <sz val="11"/>
      <color theme="1"/>
      <name val="Calibri"/>
      <family val="2"/>
    </font>
    <font>
      <sz val="10"/>
      <color rgb="FF000000"/>
      <name val="Arial"/>
      <family val="2"/>
    </font>
    <font>
      <sz val="11"/>
      <color theme="8" tint="-0.499984740745262"/>
      <name val="Arial"/>
      <family val="2"/>
    </font>
    <font>
      <b/>
      <sz val="10"/>
      <color theme="8" tint="-0.499984740745262"/>
      <name val="Arial"/>
      <family val="2"/>
    </font>
    <font>
      <sz val="8.5"/>
      <color theme="8" tint="-0.499984740745262"/>
      <name val="Arial"/>
      <family val="2"/>
    </font>
    <font>
      <sz val="8.5"/>
      <color theme="1"/>
      <name val="Arial"/>
      <family val="2"/>
    </font>
    <font>
      <b/>
      <sz val="10"/>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Calibri"/>
      <family val="2"/>
      <scheme val="minor"/>
    </font>
    <font>
      <sz val="10"/>
      <color rgb="FF00B0F0"/>
      <name val="Arial"/>
      <family val="2"/>
    </font>
    <font>
      <i/>
      <sz val="10"/>
      <color theme="1"/>
      <name val="Arial"/>
      <family val="2"/>
    </font>
    <font>
      <i/>
      <sz val="9"/>
      <color theme="1"/>
      <name val="Arial"/>
      <family val="2"/>
    </font>
    <font>
      <u/>
      <sz val="11"/>
      <color theme="10"/>
      <name val="Calibri"/>
      <family val="2"/>
    </font>
    <font>
      <sz val="10"/>
      <color theme="1"/>
      <name val="Calibri"/>
      <family val="2"/>
      <scheme val="minor"/>
    </font>
    <font>
      <sz val="8"/>
      <name val="Calibri"/>
      <family val="2"/>
      <scheme val="minor"/>
    </font>
    <font>
      <i/>
      <sz val="9"/>
      <color theme="1"/>
      <name val="Calibri"/>
      <family val="2"/>
      <scheme val="minor"/>
    </font>
    <font>
      <sz val="10"/>
      <color theme="0"/>
      <name val="Arial"/>
      <family val="2"/>
    </font>
    <font>
      <b/>
      <sz val="13"/>
      <color rgb="FF215967"/>
      <name val="Arial"/>
      <family val="2"/>
    </font>
    <font>
      <sz val="10"/>
      <color rgb="FFFFFFFF"/>
      <name val="Arial"/>
      <family val="2"/>
    </font>
    <font>
      <b/>
      <sz val="10"/>
      <name val="Arial"/>
      <family val="2"/>
    </font>
    <font>
      <i/>
      <sz val="11"/>
      <color theme="8" tint="-0.499984740745262"/>
      <name val="Calibri"/>
      <family val="2"/>
      <scheme val="minor"/>
    </font>
    <font>
      <b/>
      <sz val="16"/>
      <color theme="0"/>
      <name val="Calibri"/>
      <family val="2"/>
      <scheme val="minor"/>
    </font>
    <font>
      <sz val="12"/>
      <name val="Calibri"/>
      <family val="2"/>
      <scheme val="minor"/>
    </font>
    <font>
      <sz val="16"/>
      <color theme="1"/>
      <name val="Calibri"/>
      <family val="2"/>
      <scheme val="minor"/>
    </font>
    <font>
      <i/>
      <sz val="10"/>
      <color theme="8" tint="-0.499984740745262"/>
      <name val="Arial"/>
      <family val="2"/>
    </font>
    <font>
      <i/>
      <sz val="12"/>
      <color theme="8" tint="-0.499984740745262"/>
      <name val="Calibri"/>
      <family val="2"/>
      <scheme val="minor"/>
    </font>
    <font>
      <b/>
      <sz val="11"/>
      <color theme="1"/>
      <name val="Arial"/>
      <family val="2"/>
    </font>
    <font>
      <i/>
      <sz val="11"/>
      <color theme="0"/>
      <name val="Calibri"/>
      <family val="2"/>
      <scheme val="minor"/>
    </font>
    <font>
      <sz val="11"/>
      <color theme="0"/>
      <name val="Calibri"/>
      <family val="2"/>
    </font>
  </fonts>
  <fills count="4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FF"/>
        <bgColor rgb="FF000000"/>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5117038483843"/>
        <bgColor indexed="64"/>
      </patternFill>
    </fill>
    <fill>
      <patternFill patternType="solid">
        <fgColor theme="4"/>
        <bgColor theme="4"/>
      </patternFill>
    </fill>
    <fill>
      <patternFill patternType="solid">
        <fgColor rgb="FFFF0000"/>
        <bgColor indexed="64"/>
      </patternFill>
    </fill>
    <fill>
      <patternFill patternType="solid">
        <fgColor rgb="FFC0C0C0"/>
        <bgColor indexed="64"/>
      </patternFill>
    </fill>
    <fill>
      <patternFill patternType="solid">
        <fgColor theme="5" tint="0.59999389629810485"/>
        <bgColor indexed="64"/>
      </patternFill>
    </fill>
    <fill>
      <patternFill patternType="solid">
        <fgColor rgb="FFDAEEF3"/>
        <bgColor rgb="FF000000"/>
      </patternFill>
    </fill>
    <fill>
      <patternFill patternType="solid">
        <fgColor theme="8" tint="0.79998168889431442"/>
        <bgColor rgb="FF000000"/>
      </patternFill>
    </fill>
    <fill>
      <patternFill patternType="solid">
        <fgColor theme="0"/>
        <bgColor rgb="FF000000"/>
      </patternFill>
    </fill>
    <fill>
      <patternFill patternType="solid">
        <fgColor theme="8" tint="-0.249977111117893"/>
        <bgColor indexed="64"/>
      </patternFill>
    </fill>
    <fill>
      <patternFill patternType="solid">
        <fgColor theme="4" tint="0.79998168889431442"/>
        <bgColor theme="4" tint="0.79998168889431442"/>
      </patternFill>
    </fill>
  </fills>
  <borders count="30">
    <border>
      <left/>
      <right/>
      <top/>
      <bottom/>
      <diagonal/>
    </border>
    <border>
      <left/>
      <right/>
      <top style="thin">
        <color theme="8" tint="0.59996337778862885"/>
      </top>
      <bottom style="thin">
        <color theme="8" tint="0.59996337778862885"/>
      </bottom>
      <diagonal/>
    </border>
    <border>
      <left/>
      <right/>
      <top/>
      <bottom style="thin">
        <color theme="8" tint="0.39994506668294322"/>
      </bottom>
      <diagonal/>
    </border>
    <border>
      <left/>
      <right/>
      <top style="thin">
        <color theme="8" tint="0.39994506668294322"/>
      </top>
      <bottom style="thin">
        <color theme="8" tint="0.3999450666829432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top/>
      <bottom style="thin">
        <color theme="8" tint="0.59996337778862885"/>
      </bottom>
      <diagonal/>
    </border>
    <border>
      <left style="thin">
        <color rgb="FFD0D7E5"/>
      </left>
      <right style="thin">
        <color rgb="FFD0D7E5"/>
      </right>
      <top style="thin">
        <color rgb="FFD0D7E5"/>
      </top>
      <bottom style="thin">
        <color rgb="FFD0D7E5"/>
      </bottom>
      <diagonal/>
    </border>
    <border>
      <left/>
      <right/>
      <top/>
      <bottom style="thin">
        <color theme="8" tint="0.39991454817346722"/>
      </bottom>
      <diagonal/>
    </border>
    <border>
      <left style="thin">
        <color theme="8" tint="0.39994506668294322"/>
      </left>
      <right/>
      <top style="thin">
        <color theme="8" tint="0.39994506668294322"/>
      </top>
      <bottom style="thin">
        <color theme="8" tint="0.39994506668294322"/>
      </bottom>
      <diagonal/>
    </border>
    <border>
      <left style="thin">
        <color theme="8" tint="0.39991454817346722"/>
      </left>
      <right/>
      <top style="thin">
        <color theme="8" tint="0.39994506668294322"/>
      </top>
      <bottom style="thin">
        <color theme="8" tint="0.39994506668294322"/>
      </bottom>
      <diagonal/>
    </border>
    <border>
      <left/>
      <right style="thin">
        <color theme="8" tint="0.39991454817346722"/>
      </right>
      <top style="thin">
        <color theme="8" tint="0.39994506668294322"/>
      </top>
      <bottom style="thin">
        <color theme="8" tint="0.39994506668294322"/>
      </bottom>
      <diagonal/>
    </border>
    <border>
      <left style="thin">
        <color rgb="FFD0D7E5"/>
      </left>
      <right style="thin">
        <color rgb="FFD0D7E5"/>
      </right>
      <top style="thin">
        <color theme="4" tint="0.39997558519241921"/>
      </top>
      <bottom style="thin">
        <color theme="4" tint="0.39997558519241921"/>
      </bottom>
      <diagonal/>
    </border>
    <border>
      <left/>
      <right/>
      <top style="thin">
        <color theme="4" tint="0.39997558519241921"/>
      </top>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68">
    <xf numFmtId="0" fontId="0" fillId="0" borderId="0"/>
    <xf numFmtId="9" fontId="2"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2" applyNumberFormat="0" applyAlignment="0" applyProtection="0"/>
    <xf numFmtId="0" fontId="30" fillId="10" borderId="13" applyNumberFormat="0" applyAlignment="0" applyProtection="0"/>
    <xf numFmtId="0" fontId="31" fillId="10" borderId="12" applyNumberFormat="0" applyAlignment="0" applyProtection="0"/>
    <xf numFmtId="0" fontId="32" fillId="0" borderId="14" applyNumberFormat="0" applyFill="0" applyAlignment="0" applyProtection="0"/>
    <xf numFmtId="0" fontId="33" fillId="11" borderId="15" applyNumberFormat="0" applyAlignment="0" applyProtection="0"/>
    <xf numFmtId="0" fontId="34" fillId="0" borderId="0" applyNumberFormat="0" applyFill="0" applyBorder="0" applyAlignment="0" applyProtection="0"/>
    <xf numFmtId="0" fontId="2" fillId="12" borderId="16" applyNumberFormat="0" applyFont="0" applyAlignment="0" applyProtection="0"/>
    <xf numFmtId="0" fontId="35" fillId="0" borderId="0" applyNumberFormat="0" applyFill="0" applyBorder="0" applyAlignment="0" applyProtection="0"/>
    <xf numFmtId="0" fontId="11" fillId="0" borderId="17"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41" fillId="0" borderId="0" applyNumberFormat="0" applyFill="0" applyBorder="0" applyAlignment="0" applyProtection="0">
      <alignment vertical="top"/>
      <protection locked="0"/>
    </xf>
    <xf numFmtId="0" fontId="13" fillId="0" borderId="0"/>
    <xf numFmtId="9"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0" fontId="13" fillId="0" borderId="0"/>
    <xf numFmtId="0" fontId="2" fillId="0" borderId="0"/>
    <xf numFmtId="9" fontId="2" fillId="0" borderId="0" applyFont="0" applyFill="0" applyBorder="0" applyAlignment="0" applyProtection="0"/>
    <xf numFmtId="0" fontId="2" fillId="12" borderId="16" applyNumberFormat="0" applyFont="0" applyAlignment="0" applyProtection="0"/>
    <xf numFmtId="0" fontId="13" fillId="0" borderId="0"/>
    <xf numFmtId="0" fontId="37" fillId="40" borderId="0" applyFont="0" applyFill="0" applyAlignment="0">
      <alignment horizontal="left" wrapText="1"/>
    </xf>
    <xf numFmtId="0" fontId="1"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2">
    <xf numFmtId="0" fontId="0" fillId="0" borderId="0" xfId="0"/>
    <xf numFmtId="0" fontId="0" fillId="2" borderId="0" xfId="0" applyFill="1"/>
    <xf numFmtId="0" fontId="0" fillId="39" borderId="0" xfId="0" applyFill="1"/>
    <xf numFmtId="0" fontId="19" fillId="2" borderId="0" xfId="0" applyFont="1" applyFill="1" applyProtection="1">
      <protection hidden="1"/>
    </xf>
    <xf numFmtId="0" fontId="20" fillId="2" borderId="0" xfId="0" applyFont="1" applyFill="1" applyProtection="1">
      <protection hidden="1"/>
    </xf>
    <xf numFmtId="0" fontId="1" fillId="2" borderId="0" xfId="0" applyFont="1" applyFill="1" applyProtection="1">
      <protection hidden="1"/>
    </xf>
    <xf numFmtId="0" fontId="1" fillId="2" borderId="0" xfId="0" applyFont="1" applyFill="1" applyAlignment="1" applyProtection="1">
      <alignment horizontal="right"/>
      <protection hidden="1"/>
    </xf>
    <xf numFmtId="0" fontId="3" fillId="2" borderId="0" xfId="0" applyFont="1" applyFill="1" applyProtection="1">
      <protection hidden="1"/>
    </xf>
    <xf numFmtId="0" fontId="4" fillId="2" borderId="0" xfId="0" applyFont="1" applyFill="1" applyProtection="1">
      <protection hidden="1"/>
    </xf>
    <xf numFmtId="0" fontId="1" fillId="2" borderId="0" xfId="0" applyFont="1" applyFill="1" applyAlignment="1" applyProtection="1">
      <alignment horizontal="left"/>
      <protection hidden="1"/>
    </xf>
    <xf numFmtId="0" fontId="15" fillId="0" borderId="0" xfId="0" applyFont="1" applyProtection="1">
      <protection hidden="1"/>
    </xf>
    <xf numFmtId="0" fontId="16" fillId="4" borderId="0" xfId="0" applyFont="1" applyFill="1" applyProtection="1">
      <protection hidden="1"/>
    </xf>
    <xf numFmtId="0" fontId="17" fillId="2" borderId="0" xfId="0" applyFont="1" applyFill="1" applyProtection="1">
      <protection hidden="1"/>
    </xf>
    <xf numFmtId="0" fontId="18" fillId="2" borderId="0" xfId="0" applyFont="1" applyFill="1" applyAlignment="1" applyProtection="1">
      <alignment horizontal="right"/>
      <protection hidden="1"/>
    </xf>
    <xf numFmtId="0" fontId="18" fillId="2" borderId="0" xfId="0" applyFont="1" applyFill="1" applyProtection="1">
      <protection hidden="1"/>
    </xf>
    <xf numFmtId="0" fontId="5" fillId="3" borderId="0" xfId="0" applyFont="1" applyFill="1" applyProtection="1">
      <protection hidden="1"/>
    </xf>
    <xf numFmtId="0" fontId="1" fillId="3" borderId="0" xfId="0" applyFont="1" applyFill="1" applyProtection="1">
      <protection hidden="1"/>
    </xf>
    <xf numFmtId="0" fontId="1" fillId="3" borderId="0" xfId="0" applyFont="1" applyFill="1" applyAlignment="1" applyProtection="1">
      <alignment horizontal="right"/>
      <protection hidden="1"/>
    </xf>
    <xf numFmtId="0" fontId="6" fillId="3" borderId="0" xfId="0" applyFont="1" applyFill="1" applyProtection="1">
      <protection hidden="1"/>
    </xf>
    <xf numFmtId="0" fontId="1" fillId="0" borderId="0" xfId="0" applyFont="1" applyProtection="1">
      <protection hidden="1"/>
    </xf>
    <xf numFmtId="0" fontId="8" fillId="2" borderId="0" xfId="0" applyFont="1" applyFill="1" applyProtection="1">
      <protection hidden="1"/>
    </xf>
    <xf numFmtId="0" fontId="7" fillId="2" borderId="0" xfId="0" applyFont="1" applyFill="1" applyProtection="1">
      <protection hidden="1"/>
    </xf>
    <xf numFmtId="0" fontId="1" fillId="2" borderId="2" xfId="0" applyFont="1" applyFill="1" applyBorder="1" applyProtection="1">
      <protection hidden="1"/>
    </xf>
    <xf numFmtId="0" fontId="1" fillId="2" borderId="2" xfId="0" applyFont="1" applyFill="1" applyBorder="1" applyAlignment="1" applyProtection="1">
      <alignment horizontal="right"/>
      <protection hidden="1"/>
    </xf>
    <xf numFmtId="0" fontId="1" fillId="0" borderId="2" xfId="0" applyFont="1" applyBorder="1" applyAlignment="1" applyProtection="1">
      <alignment horizontal="right"/>
      <protection hidden="1"/>
    </xf>
    <xf numFmtId="0" fontId="1" fillId="5" borderId="2" xfId="0" applyFont="1" applyFill="1" applyBorder="1" applyAlignment="1" applyProtection="1">
      <alignment horizontal="right"/>
      <protection hidden="1"/>
    </xf>
    <xf numFmtId="0" fontId="1" fillId="2" borderId="0" xfId="0" applyFont="1" applyFill="1" applyAlignment="1" applyProtection="1">
      <alignment horizontal="right" wrapText="1"/>
      <protection hidden="1"/>
    </xf>
    <xf numFmtId="0" fontId="1" fillId="2" borderId="3" xfId="0" applyFont="1" applyFill="1" applyBorder="1" applyProtection="1">
      <protection hidden="1"/>
    </xf>
    <xf numFmtId="9" fontId="1" fillId="2" borderId="3" xfId="1" applyFont="1" applyFill="1" applyBorder="1" applyAlignment="1" applyProtection="1">
      <alignment horizontal="right"/>
      <protection hidden="1"/>
    </xf>
    <xf numFmtId="9" fontId="1" fillId="5" borderId="3" xfId="1" applyFont="1" applyFill="1" applyBorder="1" applyAlignment="1" applyProtection="1">
      <alignment horizontal="right"/>
      <protection hidden="1"/>
    </xf>
    <xf numFmtId="9" fontId="1" fillId="2" borderId="3" xfId="0" applyNumberFormat="1" applyFont="1" applyFill="1" applyBorder="1" applyProtection="1">
      <protection hidden="1"/>
    </xf>
    <xf numFmtId="9" fontId="1" fillId="2" borderId="0" xfId="0" applyNumberFormat="1" applyFont="1" applyFill="1" applyProtection="1">
      <protection hidden="1"/>
    </xf>
    <xf numFmtId="0" fontId="1" fillId="2" borderId="3" xfId="0" applyFont="1" applyFill="1" applyBorder="1" applyAlignment="1" applyProtection="1">
      <alignment horizontal="left"/>
      <protection hidden="1"/>
    </xf>
    <xf numFmtId="0" fontId="1" fillId="2" borderId="3" xfId="0" applyFont="1" applyFill="1" applyBorder="1" applyAlignment="1" applyProtection="1">
      <alignment horizontal="right"/>
      <protection hidden="1"/>
    </xf>
    <xf numFmtId="0" fontId="1" fillId="5" borderId="3" xfId="0" applyFont="1" applyFill="1" applyBorder="1" applyAlignment="1" applyProtection="1">
      <alignment horizontal="right"/>
      <protection hidden="1"/>
    </xf>
    <xf numFmtId="1" fontId="1" fillId="2" borderId="3" xfId="0" applyNumberFormat="1" applyFont="1" applyFill="1" applyBorder="1" applyProtection="1">
      <protection hidden="1"/>
    </xf>
    <xf numFmtId="0" fontId="1" fillId="0" borderId="0" xfId="0" applyFont="1" applyAlignment="1" applyProtection="1">
      <alignment horizontal="right"/>
      <protection hidden="1"/>
    </xf>
    <xf numFmtId="9" fontId="1" fillId="2" borderId="3" xfId="1" applyFont="1" applyFill="1" applyBorder="1" applyProtection="1">
      <protection hidden="1"/>
    </xf>
    <xf numFmtId="9" fontId="1" fillId="5" borderId="3" xfId="1" applyFont="1" applyFill="1" applyBorder="1" applyProtection="1">
      <protection hidden="1"/>
    </xf>
    <xf numFmtId="0" fontId="1" fillId="5" borderId="3" xfId="0" applyFont="1" applyFill="1" applyBorder="1" applyProtection="1">
      <protection hidden="1"/>
    </xf>
    <xf numFmtId="0" fontId="14" fillId="2" borderId="0" xfId="0" applyFont="1" applyFill="1" applyProtection="1">
      <protection hidden="1"/>
    </xf>
    <xf numFmtId="9" fontId="13" fillId="0" borderId="3" xfId="1" applyFont="1" applyFill="1" applyBorder="1" applyAlignment="1" applyProtection="1">
      <alignment horizontal="right"/>
      <protection hidden="1"/>
    </xf>
    <xf numFmtId="9" fontId="13" fillId="5" borderId="3" xfId="1" applyFont="1" applyFill="1" applyBorder="1" applyAlignment="1" applyProtection="1">
      <alignment horizontal="right"/>
      <protection hidden="1"/>
    </xf>
    <xf numFmtId="0" fontId="13" fillId="0" borderId="3" xfId="0" applyFont="1" applyBorder="1" applyAlignment="1" applyProtection="1">
      <alignment horizontal="right"/>
      <protection hidden="1"/>
    </xf>
    <xf numFmtId="0" fontId="13" fillId="5" borderId="3" xfId="0" applyFont="1" applyFill="1" applyBorder="1" applyAlignment="1" applyProtection="1">
      <alignment horizontal="right"/>
      <protection hidden="1"/>
    </xf>
    <xf numFmtId="0" fontId="12" fillId="0" borderId="0" xfId="0" applyFont="1" applyAlignment="1" applyProtection="1">
      <alignment horizontal="right"/>
      <protection hidden="1"/>
    </xf>
    <xf numFmtId="0" fontId="12" fillId="2" borderId="0" xfId="0" applyFont="1" applyFill="1" applyAlignment="1" applyProtection="1">
      <alignment horizontal="right"/>
      <protection hidden="1"/>
    </xf>
    <xf numFmtId="0" fontId="0" fillId="0" borderId="0" xfId="0" applyProtection="1">
      <protection hidden="1"/>
    </xf>
    <xf numFmtId="0" fontId="1" fillId="37" borderId="0" xfId="0" applyFont="1" applyFill="1" applyAlignment="1" applyProtection="1">
      <alignment horizontal="right"/>
      <protection hidden="1"/>
    </xf>
    <xf numFmtId="0" fontId="1" fillId="2" borderId="1" xfId="0" applyFont="1" applyFill="1" applyBorder="1" applyProtection="1">
      <protection hidden="1"/>
    </xf>
    <xf numFmtId="9" fontId="1" fillId="0" borderId="1" xfId="1" applyFont="1" applyFill="1" applyBorder="1" applyAlignment="1" applyProtection="1">
      <alignment horizontal="right"/>
      <protection hidden="1"/>
    </xf>
    <xf numFmtId="9" fontId="1" fillId="5" borderId="1" xfId="1" applyFont="1" applyFill="1" applyBorder="1" applyAlignment="1" applyProtection="1">
      <alignment horizontal="right"/>
      <protection hidden="1"/>
    </xf>
    <xf numFmtId="9" fontId="1" fillId="2" borderId="1" xfId="1" applyFont="1" applyFill="1" applyBorder="1" applyAlignment="1" applyProtection="1">
      <alignment horizontal="right"/>
      <protection hidden="1"/>
    </xf>
    <xf numFmtId="0" fontId="1" fillId="2" borderId="1" xfId="0" applyFont="1" applyFill="1" applyBorder="1" applyAlignment="1" applyProtection="1">
      <alignment horizontal="left"/>
      <protection hidden="1"/>
    </xf>
    <xf numFmtId="3" fontId="1" fillId="0" borderId="1" xfId="0" applyNumberFormat="1" applyFont="1" applyBorder="1" applyAlignment="1" applyProtection="1">
      <alignment horizontal="right"/>
      <protection hidden="1"/>
    </xf>
    <xf numFmtId="3" fontId="1" fillId="5" borderId="1" xfId="0" applyNumberFormat="1" applyFont="1" applyFill="1" applyBorder="1" applyAlignment="1" applyProtection="1">
      <alignment horizontal="right"/>
      <protection hidden="1"/>
    </xf>
    <xf numFmtId="3" fontId="1" fillId="2" borderId="1" xfId="0" applyNumberFormat="1" applyFont="1" applyFill="1" applyBorder="1" applyAlignment="1" applyProtection="1">
      <alignment horizontal="right"/>
      <protection hidden="1"/>
    </xf>
    <xf numFmtId="0" fontId="0" fillId="2" borderId="0" xfId="0" applyFill="1" applyProtection="1">
      <protection hidden="1"/>
    </xf>
    <xf numFmtId="0" fontId="1" fillId="5" borderId="0" xfId="0" applyFont="1" applyFill="1" applyAlignment="1" applyProtection="1">
      <alignment horizontal="right"/>
      <protection hidden="1"/>
    </xf>
    <xf numFmtId="3" fontId="1" fillId="0" borderId="0" xfId="0" applyNumberFormat="1" applyFont="1" applyAlignment="1" applyProtection="1">
      <alignment horizontal="right"/>
      <protection hidden="1"/>
    </xf>
    <xf numFmtId="3" fontId="1" fillId="2" borderId="0" xfId="0" applyNumberFormat="1" applyFont="1" applyFill="1" applyAlignment="1" applyProtection="1">
      <alignment horizontal="right"/>
      <protection hidden="1"/>
    </xf>
    <xf numFmtId="0" fontId="1" fillId="3" borderId="0" xfId="0" applyFont="1" applyFill="1" applyAlignment="1" applyProtection="1">
      <alignment horizontal="center" vertical="center"/>
      <protection hidden="1"/>
    </xf>
    <xf numFmtId="0" fontId="10" fillId="2" borderId="7" xfId="0" applyFont="1" applyFill="1" applyBorder="1" applyAlignment="1" applyProtection="1">
      <alignment horizontal="center" vertical="center" wrapText="1"/>
      <protection hidden="1"/>
    </xf>
    <xf numFmtId="0" fontId="10" fillId="2" borderId="7" xfId="0" applyFont="1" applyFill="1" applyBorder="1" applyAlignment="1" applyProtection="1">
      <alignment horizontal="center" vertical="center"/>
      <protection hidden="1"/>
    </xf>
    <xf numFmtId="0" fontId="9" fillId="2" borderId="0" xfId="0" applyFont="1" applyFill="1" applyProtection="1">
      <protection hidden="1"/>
    </xf>
    <xf numFmtId="9" fontId="10" fillId="2" borderId="0" xfId="1" applyFont="1" applyFill="1" applyAlignment="1" applyProtection="1">
      <alignment horizontal="center" vertical="center"/>
      <protection hidden="1"/>
    </xf>
    <xf numFmtId="0" fontId="9" fillId="2" borderId="0" xfId="0" applyFont="1" applyFill="1" applyAlignment="1" applyProtection="1">
      <alignment wrapText="1"/>
      <protection hidden="1"/>
    </xf>
    <xf numFmtId="0" fontId="38" fillId="2" borderId="0" xfId="0" applyFont="1" applyFill="1" applyProtection="1">
      <protection hidden="1"/>
    </xf>
    <xf numFmtId="0" fontId="40" fillId="2" borderId="0" xfId="0" applyFont="1" applyFill="1" applyProtection="1">
      <protection hidden="1"/>
    </xf>
    <xf numFmtId="0" fontId="39" fillId="2" borderId="0" xfId="0" applyFont="1" applyFill="1" applyProtection="1">
      <protection hidden="1"/>
    </xf>
    <xf numFmtId="0" fontId="12" fillId="2" borderId="0" xfId="0" applyFont="1" applyFill="1" applyProtection="1">
      <protection hidden="1"/>
    </xf>
    <xf numFmtId="9" fontId="10" fillId="2" borderId="0" xfId="1" applyFont="1" applyFill="1" applyAlignment="1" applyProtection="1">
      <alignment horizontal="right"/>
      <protection hidden="1"/>
    </xf>
    <xf numFmtId="0" fontId="10" fillId="2" borderId="7" xfId="0" applyFont="1" applyFill="1" applyBorder="1" applyAlignment="1" applyProtection="1">
      <alignment horizontal="center" wrapText="1"/>
      <protection hidden="1"/>
    </xf>
    <xf numFmtId="0" fontId="10" fillId="2" borderId="7" xfId="0" applyFont="1" applyFill="1" applyBorder="1" applyAlignment="1" applyProtection="1">
      <alignment horizontal="center"/>
      <protection hidden="1"/>
    </xf>
    <xf numFmtId="0" fontId="9"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9" fontId="1" fillId="0" borderId="3" xfId="1" applyFont="1" applyFill="1" applyBorder="1" applyAlignment="1" applyProtection="1">
      <alignment horizontal="right"/>
      <protection hidden="1"/>
    </xf>
    <xf numFmtId="9" fontId="1" fillId="5" borderId="2" xfId="1" applyFont="1" applyFill="1" applyBorder="1" applyAlignment="1" applyProtection="1">
      <alignment horizontal="right"/>
      <protection hidden="1"/>
    </xf>
    <xf numFmtId="9" fontId="1" fillId="2" borderId="2" xfId="0" applyNumberFormat="1" applyFont="1" applyFill="1" applyBorder="1" applyProtection="1">
      <protection hidden="1"/>
    </xf>
    <xf numFmtId="9" fontId="1" fillId="2" borderId="2" xfId="0" applyNumberFormat="1" applyFont="1" applyFill="1" applyBorder="1" applyAlignment="1" applyProtection="1">
      <alignment horizontal="right"/>
      <protection hidden="1"/>
    </xf>
    <xf numFmtId="10" fontId="0" fillId="0" borderId="0" xfId="0" applyNumberFormat="1"/>
    <xf numFmtId="9" fontId="1" fillId="2" borderId="19" xfId="1" applyFont="1" applyFill="1" applyBorder="1" applyAlignment="1" applyProtection="1">
      <alignment horizontal="right"/>
      <protection hidden="1"/>
    </xf>
    <xf numFmtId="0" fontId="21" fillId="3" borderId="8" xfId="0" applyFont="1" applyFill="1" applyBorder="1" applyAlignment="1" applyProtection="1">
      <alignment vertical="center" wrapText="1"/>
      <protection hidden="1"/>
    </xf>
    <xf numFmtId="0" fontId="21" fillId="3" borderId="5" xfId="0" applyFont="1" applyFill="1" applyBorder="1" applyAlignment="1" applyProtection="1">
      <alignment horizontal="center" vertical="center" wrapText="1"/>
      <protection hidden="1"/>
    </xf>
    <xf numFmtId="0" fontId="21" fillId="3" borderId="6" xfId="0" applyFont="1" applyFill="1" applyBorder="1" applyAlignment="1" applyProtection="1">
      <alignment horizontal="center" vertical="center" wrapText="1"/>
      <protection hidden="1"/>
    </xf>
    <xf numFmtId="0" fontId="0" fillId="2" borderId="0" xfId="0" applyFill="1" applyAlignment="1" applyProtection="1">
      <alignment wrapText="1"/>
      <protection hidden="1"/>
    </xf>
    <xf numFmtId="0" fontId="0" fillId="2" borderId="4" xfId="0" applyFill="1" applyBorder="1" applyProtection="1">
      <protection hidden="1"/>
    </xf>
    <xf numFmtId="0" fontId="0" fillId="0" borderId="0" xfId="0" applyAlignment="1">
      <alignment horizontal="left"/>
    </xf>
    <xf numFmtId="166" fontId="0" fillId="0" borderId="0" xfId="0" applyNumberFormat="1"/>
    <xf numFmtId="0" fontId="0" fillId="0" borderId="0" xfId="0" pivotButton="1"/>
    <xf numFmtId="9" fontId="0" fillId="0" borderId="0" xfId="0" applyNumberFormat="1"/>
    <xf numFmtId="0" fontId="17" fillId="2" borderId="0" xfId="0" applyFont="1" applyFill="1" applyAlignment="1" applyProtection="1">
      <alignment horizontal="left" wrapText="1"/>
      <protection hidden="1"/>
    </xf>
    <xf numFmtId="0" fontId="0" fillId="0" borderId="20" xfId="0" applyBorder="1"/>
    <xf numFmtId="0" fontId="0" fillId="41" borderId="0" xfId="0" applyFill="1"/>
    <xf numFmtId="0" fontId="0" fillId="41" borderId="0" xfId="0" applyFill="1" applyAlignment="1">
      <alignment horizontal="left"/>
    </xf>
    <xf numFmtId="9" fontId="0" fillId="41" borderId="0" xfId="0" applyNumberFormat="1" applyFill="1"/>
    <xf numFmtId="166" fontId="0" fillId="41" borderId="0" xfId="0" applyNumberFormat="1" applyFill="1"/>
    <xf numFmtId="0" fontId="44" fillId="0" borderId="0" xfId="0" applyFont="1" applyProtection="1">
      <protection hidden="1"/>
    </xf>
    <xf numFmtId="0" fontId="1" fillId="0" borderId="3" xfId="0" applyFont="1" applyBorder="1" applyAlignment="1" applyProtection="1">
      <alignment horizontal="right"/>
      <protection hidden="1"/>
    </xf>
    <xf numFmtId="9" fontId="1" fillId="0" borderId="3" xfId="1" applyFont="1" applyFill="1" applyBorder="1" applyProtection="1">
      <protection hidden="1"/>
    </xf>
    <xf numFmtId="0" fontId="1" fillId="0" borderId="3" xfId="0" applyFont="1" applyBorder="1" applyProtection="1">
      <protection hidden="1"/>
    </xf>
    <xf numFmtId="0" fontId="14" fillId="2" borderId="0" xfId="0" applyFont="1" applyFill="1" applyAlignment="1" applyProtection="1">
      <alignment vertical="top" wrapText="1"/>
      <protection hidden="1"/>
    </xf>
    <xf numFmtId="0" fontId="1" fillId="2" borderId="21" xfId="0" applyFont="1" applyFill="1" applyBorder="1" applyAlignment="1" applyProtection="1">
      <alignment horizontal="right"/>
      <protection hidden="1"/>
    </xf>
    <xf numFmtId="0" fontId="34" fillId="0" borderId="0" xfId="0" applyFont="1"/>
    <xf numFmtId="0" fontId="21" fillId="38" borderId="18" xfId="0" applyFont="1" applyFill="1" applyBorder="1" applyAlignment="1">
      <alignment vertical="top" wrapText="1"/>
    </xf>
    <xf numFmtId="0" fontId="4" fillId="2" borderId="0" xfId="0" applyFont="1" applyFill="1" applyAlignment="1" applyProtection="1">
      <alignment horizontal="center"/>
      <protection hidden="1"/>
    </xf>
    <xf numFmtId="0" fontId="45" fillId="0" borderId="3" xfId="0" applyFont="1" applyBorder="1" applyProtection="1">
      <protection hidden="1"/>
    </xf>
    <xf numFmtId="166" fontId="45" fillId="0" borderId="3" xfId="0" applyNumberFormat="1" applyFont="1" applyBorder="1" applyAlignment="1" applyProtection="1">
      <alignment horizontal="right"/>
      <protection hidden="1"/>
    </xf>
    <xf numFmtId="166" fontId="45" fillId="0" borderId="3" xfId="0" applyNumberFormat="1" applyFont="1" applyBorder="1" applyProtection="1">
      <protection hidden="1"/>
    </xf>
    <xf numFmtId="0" fontId="45" fillId="0" borderId="0" xfId="0" applyFont="1" applyProtection="1">
      <protection hidden="1"/>
    </xf>
    <xf numFmtId="0" fontId="46" fillId="0" borderId="0" xfId="0" applyFont="1" applyAlignment="1" applyProtection="1">
      <alignment horizontal="left" vertical="center"/>
      <protection hidden="1"/>
    </xf>
    <xf numFmtId="166" fontId="47" fillId="0" borderId="0" xfId="0" applyNumberFormat="1" applyFont="1" applyAlignment="1" applyProtection="1">
      <alignment horizontal="center" vertical="center"/>
      <protection hidden="1"/>
    </xf>
    <xf numFmtId="166" fontId="12" fillId="0" borderId="0" xfId="0" applyNumberFormat="1" applyFont="1" applyAlignment="1" applyProtection="1">
      <alignment horizontal="left" vertical="center"/>
      <protection hidden="1"/>
    </xf>
    <xf numFmtId="0" fontId="50" fillId="45" borderId="22" xfId="0" applyFont="1" applyFill="1" applyBorder="1" applyAlignment="1" applyProtection="1">
      <alignment vertical="center"/>
      <protection hidden="1"/>
    </xf>
    <xf numFmtId="0" fontId="50" fillId="45" borderId="3" xfId="0" applyFont="1" applyFill="1" applyBorder="1" applyAlignment="1" applyProtection="1">
      <alignment vertical="center"/>
      <protection hidden="1"/>
    </xf>
    <xf numFmtId="0" fontId="51" fillId="5" borderId="22" xfId="0" applyFont="1" applyFill="1" applyBorder="1" applyAlignment="1" applyProtection="1">
      <alignment horizontal="left" wrapText="1" indent="1"/>
      <protection hidden="1"/>
    </xf>
    <xf numFmtId="0" fontId="0" fillId="5" borderId="3" xfId="0" applyFill="1" applyBorder="1" applyProtection="1">
      <protection hidden="1"/>
    </xf>
    <xf numFmtId="0" fontId="0" fillId="5" borderId="23" xfId="0" applyFill="1" applyBorder="1" applyAlignment="1" applyProtection="1">
      <alignment horizontal="center" wrapText="1"/>
      <protection hidden="1"/>
    </xf>
    <xf numFmtId="0" fontId="0" fillId="5" borderId="3" xfId="0" applyFill="1" applyBorder="1" applyAlignment="1" applyProtection="1">
      <alignment horizontal="center" wrapText="1"/>
      <protection hidden="1"/>
    </xf>
    <xf numFmtId="0" fontId="0" fillId="5" borderId="24" xfId="0" applyFill="1" applyBorder="1" applyAlignment="1" applyProtection="1">
      <alignment horizontal="center" wrapText="1"/>
      <protection hidden="1"/>
    </xf>
    <xf numFmtId="166" fontId="0" fillId="5" borderId="3" xfId="0" applyNumberFormat="1" applyFill="1" applyBorder="1" applyAlignment="1" applyProtection="1">
      <alignment horizontal="center"/>
      <protection hidden="1"/>
    </xf>
    <xf numFmtId="0" fontId="0" fillId="5" borderId="3" xfId="0" applyFill="1" applyBorder="1" applyAlignment="1" applyProtection="1">
      <alignment horizontal="center"/>
      <protection hidden="1"/>
    </xf>
    <xf numFmtId="166" fontId="0" fillId="5" borderId="23" xfId="0" applyNumberFormat="1" applyFill="1" applyBorder="1" applyAlignment="1" applyProtection="1">
      <alignment horizontal="center"/>
      <protection hidden="1"/>
    </xf>
    <xf numFmtId="166" fontId="0" fillId="5" borderId="24" xfId="0" applyNumberFormat="1" applyFill="1" applyBorder="1" applyAlignment="1" applyProtection="1">
      <alignment horizontal="center"/>
      <protection hidden="1"/>
    </xf>
    <xf numFmtId="0" fontId="0" fillId="0" borderId="0" xfId="0" applyAlignment="1" applyProtection="1">
      <alignment horizontal="center"/>
      <protection hidden="1"/>
    </xf>
    <xf numFmtId="0" fontId="50" fillId="45" borderId="3" xfId="0" applyFont="1" applyFill="1" applyBorder="1" applyAlignment="1" applyProtection="1">
      <alignment horizontal="center" vertical="center"/>
      <protection hidden="1"/>
    </xf>
    <xf numFmtId="0" fontId="36" fillId="0" borderId="0" xfId="0" applyFont="1"/>
    <xf numFmtId="0" fontId="53" fillId="0" borderId="0" xfId="0" applyFont="1" applyAlignment="1" applyProtection="1">
      <alignment vertical="center"/>
      <protection hidden="1"/>
    </xf>
    <xf numFmtId="0" fontId="54" fillId="0" borderId="0" xfId="0" applyFont="1" applyProtection="1">
      <protection hidden="1"/>
    </xf>
    <xf numFmtId="166" fontId="45" fillId="2" borderId="3" xfId="0" applyNumberFormat="1" applyFont="1" applyFill="1" applyBorder="1" applyAlignment="1" applyProtection="1">
      <alignment horizontal="right"/>
      <protection hidden="1"/>
    </xf>
    <xf numFmtId="9" fontId="1" fillId="2" borderId="2" xfId="1" applyFont="1" applyFill="1" applyBorder="1" applyAlignment="1" applyProtection="1">
      <alignment horizontal="right"/>
      <protection hidden="1"/>
    </xf>
    <xf numFmtId="9" fontId="13" fillId="2" borderId="3" xfId="1" applyFont="1" applyFill="1" applyBorder="1" applyAlignment="1" applyProtection="1">
      <alignment horizontal="right"/>
      <protection hidden="1"/>
    </xf>
    <xf numFmtId="0" fontId="13" fillId="2" borderId="3" xfId="0" applyFont="1" applyFill="1" applyBorder="1" applyAlignment="1" applyProtection="1">
      <alignment horizontal="right"/>
      <protection hidden="1"/>
    </xf>
    <xf numFmtId="2" fontId="45" fillId="2" borderId="0" xfId="0" applyNumberFormat="1" applyFont="1" applyFill="1" applyProtection="1">
      <protection hidden="1"/>
    </xf>
    <xf numFmtId="0" fontId="0" fillId="46" borderId="18" xfId="0" applyFill="1" applyBorder="1"/>
    <xf numFmtId="0" fontId="0" fillId="0" borderId="18" xfId="0" applyBorder="1"/>
    <xf numFmtId="0" fontId="0" fillId="46" borderId="20" xfId="0" applyFill="1" applyBorder="1"/>
    <xf numFmtId="0" fontId="0" fillId="0" borderId="25" xfId="0" applyBorder="1"/>
    <xf numFmtId="0" fontId="0" fillId="46" borderId="25" xfId="0" applyFill="1" applyBorder="1"/>
    <xf numFmtId="0" fontId="33" fillId="38" borderId="18" xfId="0" applyFont="1" applyFill="1" applyBorder="1" applyAlignment="1">
      <alignment vertical="top" wrapText="1"/>
    </xf>
    <xf numFmtId="0" fontId="0" fillId="0" borderId="0" xfId="0" applyAlignment="1">
      <alignment wrapText="1"/>
    </xf>
    <xf numFmtId="0" fontId="11" fillId="46" borderId="26" xfId="0" applyFont="1" applyFill="1" applyBorder="1"/>
    <xf numFmtId="0" fontId="16" fillId="2" borderId="0" xfId="0" applyFont="1" applyFill="1" applyProtection="1">
      <protection hidden="1"/>
    </xf>
    <xf numFmtId="0" fontId="45" fillId="2" borderId="0" xfId="0" applyFont="1" applyFill="1" applyProtection="1">
      <protection hidden="1"/>
    </xf>
    <xf numFmtId="0" fontId="0" fillId="46" borderId="27" xfId="0" applyFill="1" applyBorder="1"/>
    <xf numFmtId="0" fontId="0" fillId="0" borderId="27" xfId="0" applyBorder="1"/>
    <xf numFmtId="0" fontId="0" fillId="46" borderId="26" xfId="0" applyFill="1" applyBorder="1"/>
    <xf numFmtId="0" fontId="0" fillId="46" borderId="0" xfId="0" applyFill="1"/>
    <xf numFmtId="0" fontId="48" fillId="42" borderId="1" xfId="6" applyFont="1" applyFill="1" applyBorder="1" applyAlignment="1" applyProtection="1">
      <alignment horizontal="left" wrapText="1" indent="1"/>
      <protection hidden="1"/>
    </xf>
    <xf numFmtId="0" fontId="13" fillId="4" borderId="1" xfId="0" applyFont="1" applyFill="1" applyBorder="1" applyAlignment="1" applyProtection="1">
      <alignment horizontal="left" wrapText="1" indent="1"/>
      <protection hidden="1"/>
    </xf>
    <xf numFmtId="0" fontId="13" fillId="43" borderId="1" xfId="0" applyFont="1" applyFill="1" applyBorder="1" applyAlignment="1" applyProtection="1">
      <alignment horizontal="left" wrapText="1" indent="1"/>
      <protection hidden="1"/>
    </xf>
    <xf numFmtId="0" fontId="48" fillId="42" borderId="1" xfId="6" applyFont="1" applyFill="1" applyBorder="1" applyAlignment="1" applyProtection="1">
      <alignment horizontal="left" vertical="center" wrapText="1" indent="1"/>
      <protection hidden="1"/>
    </xf>
    <xf numFmtId="166" fontId="55" fillId="2" borderId="1" xfId="0" applyNumberFormat="1" applyFont="1" applyFill="1" applyBorder="1" applyAlignment="1" applyProtection="1">
      <alignment horizontal="center"/>
      <protection hidden="1"/>
    </xf>
    <xf numFmtId="166" fontId="55" fillId="5" borderId="1" xfId="0" applyNumberFormat="1" applyFont="1" applyFill="1" applyBorder="1" applyAlignment="1" applyProtection="1">
      <alignment horizontal="center"/>
      <protection hidden="1"/>
    </xf>
    <xf numFmtId="166" fontId="13" fillId="44" borderId="1" xfId="6" applyNumberFormat="1" applyFont="1" applyFill="1" applyBorder="1" applyAlignment="1" applyProtection="1">
      <alignment horizontal="center" vertical="center" wrapText="1"/>
      <protection hidden="1"/>
    </xf>
    <xf numFmtId="166" fontId="13" fillId="5" borderId="1" xfId="0" applyNumberFormat="1" applyFont="1" applyFill="1" applyBorder="1" applyAlignment="1" applyProtection="1">
      <alignment horizontal="center" vertical="center"/>
      <protection hidden="1"/>
    </xf>
    <xf numFmtId="166" fontId="13" fillId="2" borderId="1" xfId="0" applyNumberFormat="1" applyFont="1" applyFill="1" applyBorder="1" applyAlignment="1" applyProtection="1">
      <alignment horizontal="center" vertical="center"/>
      <protection hidden="1"/>
    </xf>
    <xf numFmtId="166" fontId="13" fillId="43" borderId="1" xfId="6" applyNumberFormat="1" applyFont="1" applyFill="1" applyBorder="1" applyAlignment="1" applyProtection="1">
      <alignment horizontal="center" vertical="center" wrapText="1"/>
      <protection hidden="1"/>
    </xf>
    <xf numFmtId="166" fontId="1" fillId="2" borderId="1" xfId="0" applyNumberFormat="1" applyFont="1" applyFill="1" applyBorder="1" applyAlignment="1" applyProtection="1">
      <alignment horizontal="center"/>
      <protection hidden="1"/>
    </xf>
    <xf numFmtId="166" fontId="1" fillId="5" borderId="1" xfId="0" applyNumberFormat="1" applyFont="1" applyFill="1" applyBorder="1" applyAlignment="1" applyProtection="1">
      <alignment horizontal="center"/>
      <protection hidden="1"/>
    </xf>
    <xf numFmtId="0" fontId="56" fillId="0" borderId="0" xfId="0" applyFont="1" applyAlignment="1" applyProtection="1">
      <alignment wrapText="1"/>
      <protection hidden="1"/>
    </xf>
    <xf numFmtId="0" fontId="49" fillId="0" borderId="0" xfId="0" applyFont="1" applyProtection="1">
      <protection hidden="1"/>
    </xf>
    <xf numFmtId="0" fontId="0" fillId="2" borderId="0" xfId="0" applyFill="1" applyAlignment="1" applyProtection="1">
      <alignment horizontal="center"/>
      <protection hidden="1"/>
    </xf>
    <xf numFmtId="0" fontId="42" fillId="2" borderId="0" xfId="0" applyFont="1" applyFill="1" applyAlignment="1" applyProtection="1">
      <alignment horizontal="center"/>
      <protection hidden="1"/>
    </xf>
    <xf numFmtId="1" fontId="1" fillId="2" borderId="0" xfId="0" applyNumberFormat="1" applyFont="1" applyFill="1" applyProtection="1">
      <protection hidden="1"/>
    </xf>
    <xf numFmtId="166" fontId="12" fillId="0" borderId="0" xfId="0" applyNumberFormat="1" applyFont="1" applyAlignment="1" applyProtection="1">
      <alignment horizontal="center" vertical="center"/>
      <protection hidden="1"/>
    </xf>
    <xf numFmtId="0" fontId="0" fillId="2" borderId="4" xfId="0" applyFill="1" applyBorder="1" applyAlignment="1" applyProtection="1">
      <alignment horizontal="center"/>
      <protection hidden="1"/>
    </xf>
    <xf numFmtId="0" fontId="0" fillId="0" borderId="4" xfId="0" applyBorder="1" applyAlignment="1">
      <alignment horizontal="center"/>
    </xf>
    <xf numFmtId="9" fontId="0" fillId="5" borderId="4" xfId="1" applyFont="1" applyFill="1" applyBorder="1" applyAlignment="1" applyProtection="1">
      <alignment horizontal="center" vertical="center"/>
      <protection hidden="1"/>
    </xf>
    <xf numFmtId="166" fontId="57" fillId="0" borderId="0" xfId="0" applyNumberFormat="1" applyFont="1" applyAlignment="1" applyProtection="1">
      <alignment vertical="center"/>
      <protection hidden="1"/>
    </xf>
    <xf numFmtId="166" fontId="45" fillId="0" borderId="0" xfId="0" applyNumberFormat="1" applyFont="1" applyAlignment="1" applyProtection="1">
      <alignment horizontal="center" vertical="center"/>
      <protection hidden="1"/>
    </xf>
    <xf numFmtId="0" fontId="57" fillId="0" borderId="0" xfId="0" applyFont="1" applyAlignment="1" applyProtection="1">
      <alignment vertical="center"/>
      <protection hidden="1"/>
    </xf>
    <xf numFmtId="0" fontId="0" fillId="39" borderId="0" xfId="0" applyFill="1" applyAlignment="1">
      <alignment vertical="center"/>
    </xf>
    <xf numFmtId="0" fontId="0" fillId="2" borderId="29" xfId="0" applyFill="1" applyBorder="1" applyProtection="1">
      <protection hidden="1"/>
    </xf>
    <xf numFmtId="0" fontId="0" fillId="2" borderId="29" xfId="0" applyFill="1" applyBorder="1" applyAlignment="1" applyProtection="1">
      <alignment horizontal="center" vertical="center"/>
      <protection hidden="1"/>
    </xf>
    <xf numFmtId="9" fontId="0" fillId="5" borderId="29" xfId="1" applyFont="1" applyFill="1" applyBorder="1" applyAlignment="1" applyProtection="1">
      <alignment horizontal="center" vertical="center"/>
      <protection hidden="1"/>
    </xf>
    <xf numFmtId="0" fontId="0" fillId="2" borderId="28" xfId="0" applyFill="1" applyBorder="1" applyProtection="1">
      <protection hidden="1"/>
    </xf>
    <xf numFmtId="0" fontId="0" fillId="2" borderId="28" xfId="0" applyFill="1" applyBorder="1" applyAlignment="1" applyProtection="1">
      <alignment horizontal="center" vertical="center"/>
      <protection hidden="1"/>
    </xf>
    <xf numFmtId="9" fontId="0" fillId="5" borderId="28" xfId="1" applyFont="1" applyFill="1" applyBorder="1" applyAlignment="1" applyProtection="1">
      <alignment horizontal="center" vertical="center"/>
      <protection hidden="1"/>
    </xf>
    <xf numFmtId="0" fontId="1" fillId="2" borderId="0" xfId="0" applyFont="1" applyFill="1" applyAlignment="1" applyProtection="1">
      <alignment horizontal="left" vertical="top"/>
      <protection hidden="1"/>
    </xf>
    <xf numFmtId="0" fontId="1" fillId="2" borderId="0" xfId="0" applyFont="1" applyFill="1" applyAlignment="1" applyProtection="1">
      <alignment horizontal="left" vertical="center"/>
      <protection hidden="1"/>
    </xf>
    <xf numFmtId="0" fontId="4" fillId="0" borderId="0" xfId="0" applyFont="1" applyAlignment="1" applyProtection="1">
      <alignment horizontal="right"/>
      <protection hidden="1"/>
    </xf>
    <xf numFmtId="0" fontId="4" fillId="2" borderId="0" xfId="0" applyFont="1" applyFill="1" applyAlignment="1" applyProtection="1">
      <alignment horizontal="center"/>
      <protection hidden="1"/>
    </xf>
    <xf numFmtId="0" fontId="4" fillId="2" borderId="0" xfId="0" applyFont="1" applyFill="1" applyAlignment="1" applyProtection="1">
      <alignment horizontal="right"/>
      <protection hidden="1"/>
    </xf>
    <xf numFmtId="0" fontId="12" fillId="0" borderId="0" xfId="0" applyFont="1" applyAlignment="1" applyProtection="1">
      <alignment vertical="center" wrapText="1"/>
      <protection hidden="1"/>
    </xf>
    <xf numFmtId="0" fontId="17" fillId="2" borderId="0" xfId="0" applyFont="1" applyFill="1" applyAlignment="1" applyProtection="1">
      <alignment horizontal="left" vertical="top" wrapText="1"/>
      <protection hidden="1"/>
    </xf>
    <xf numFmtId="0" fontId="17" fillId="2" borderId="0" xfId="0" applyFont="1" applyFill="1" applyAlignment="1" applyProtection="1">
      <alignment horizontal="left" vertical="center"/>
      <protection hidden="1"/>
    </xf>
    <xf numFmtId="0" fontId="50" fillId="45" borderId="23" xfId="0" applyFont="1" applyFill="1" applyBorder="1" applyAlignment="1" applyProtection="1">
      <alignment horizontal="center" vertical="center"/>
      <protection hidden="1"/>
    </xf>
    <xf numFmtId="0" fontId="50" fillId="45" borderId="3" xfId="0" applyFont="1" applyFill="1" applyBorder="1" applyAlignment="1" applyProtection="1">
      <alignment horizontal="center" vertical="center"/>
      <protection hidden="1"/>
    </xf>
    <xf numFmtId="0" fontId="50" fillId="45" borderId="24" xfId="0" applyFont="1" applyFill="1" applyBorder="1" applyAlignment="1" applyProtection="1">
      <alignment horizontal="center" vertical="center"/>
      <protection hidden="1"/>
    </xf>
    <xf numFmtId="0" fontId="52" fillId="5" borderId="3" xfId="0" applyFont="1" applyFill="1" applyBorder="1" applyAlignment="1" applyProtection="1">
      <alignment horizontal="center"/>
      <protection hidden="1"/>
    </xf>
    <xf numFmtId="0" fontId="52" fillId="5" borderId="24" xfId="0" applyFont="1" applyFill="1" applyBorder="1" applyAlignment="1" applyProtection="1">
      <alignment horizontal="center"/>
      <protection hidden="1"/>
    </xf>
  </cellXfs>
  <cellStyles count="68">
    <cellStyle name="20 % - Dekorfärg1" xfId="20" builtinId="30" customBuiltin="1"/>
    <cellStyle name="20 % - Dekorfärg2" xfId="24" builtinId="34" customBuiltin="1"/>
    <cellStyle name="20 % - Dekorfärg3" xfId="28" builtinId="38" customBuiltin="1"/>
    <cellStyle name="20 % - Dekorfärg4" xfId="32" builtinId="42" customBuiltin="1"/>
    <cellStyle name="20 % - Dekorfärg5" xfId="36" builtinId="46" customBuiltin="1"/>
    <cellStyle name="20 % - Dekorfärg6" xfId="40" builtinId="50" customBuiltin="1"/>
    <cellStyle name="40 % - Dekorfärg1" xfId="21" builtinId="31" customBuiltin="1"/>
    <cellStyle name="40 % - Dekorfärg2" xfId="25" builtinId="35" customBuiltin="1"/>
    <cellStyle name="40 % - Dekorfärg3" xfId="29" builtinId="39" customBuiltin="1"/>
    <cellStyle name="40 % - Dekorfärg4" xfId="33" builtinId="43" customBuiltin="1"/>
    <cellStyle name="40 % - Dekorfärg5" xfId="37" builtinId="47" customBuiltin="1"/>
    <cellStyle name="40 % - Dekorfärg6" xfId="41" builtinId="51" customBuiltin="1"/>
    <cellStyle name="60 % - Dekorfärg1" xfId="22" builtinId="32" customBuiltin="1"/>
    <cellStyle name="60 % - Dekorfärg2" xfId="26" builtinId="36" customBuiltin="1"/>
    <cellStyle name="60 % - Dekorfärg3" xfId="30" builtinId="40" customBuiltin="1"/>
    <cellStyle name="60 % - Dekorfärg4" xfId="34" builtinId="44" customBuiltin="1"/>
    <cellStyle name="60 % - Dekorfärg5" xfId="38" builtinId="48" customBuiltin="1"/>
    <cellStyle name="60 % - Dekorfärg6" xfId="42" builtinId="52" customBuiltin="1"/>
    <cellStyle name="Anteckning" xfId="16" builtinId="10" customBuiltin="1"/>
    <cellStyle name="Anteckning 2" xfId="53" xr:uid="{00000000-0005-0000-0000-000013000000}"/>
    <cellStyle name="Beräkning" xfId="12" builtinId="22" customBuiltin="1"/>
    <cellStyle name="Bra" xfId="7" builtinId="26" customBuiltin="1"/>
    <cellStyle name="Comma" xfId="48" xr:uid="{00000000-0005-0000-0000-000016000000}"/>
    <cellStyle name="Comma [0]" xfId="49" xr:uid="{00000000-0005-0000-0000-000017000000}"/>
    <cellStyle name="Comma [0] 2" xfId="61" xr:uid="{B5A29FA7-D389-4EC9-98F8-70672BA1FCB5}"/>
    <cellStyle name="Comma [0] 3" xfId="67" xr:uid="{FDB0D019-602B-4D0E-ADCD-09B856BB654F}"/>
    <cellStyle name="Comma 2" xfId="60" xr:uid="{6AA5C147-0859-4B48-8740-8F4B0937EFCC}"/>
    <cellStyle name="Comma 3" xfId="63" xr:uid="{B8AD1972-5700-452E-A511-0C84AE92FC2C}"/>
    <cellStyle name="Comma 4" xfId="66" xr:uid="{D651987C-A6D9-4C91-9D7E-BF6E34F36A20}"/>
    <cellStyle name="Currency" xfId="46" xr:uid="{00000000-0005-0000-0000-000018000000}"/>
    <cellStyle name="Currency [0]" xfId="47" xr:uid="{00000000-0005-0000-0000-000019000000}"/>
    <cellStyle name="Currency [0] 2" xfId="59" xr:uid="{B08024AA-A762-4DA2-B065-3A41CD711559}"/>
    <cellStyle name="Currency [0] 3" xfId="65" xr:uid="{21CEFA06-917B-4DEF-9145-9781853F40AB}"/>
    <cellStyle name="Currency 2" xfId="58" xr:uid="{F0815488-C759-42F8-B134-B49CD7D4599F}"/>
    <cellStyle name="Currency 3" xfId="62" xr:uid="{11F92E94-C4F2-4AB9-BEDD-D2E4A7EEE35D}"/>
    <cellStyle name="Currency 4" xfId="64" xr:uid="{B21AC4A5-3D29-4CFF-BB33-3881A5D39CA7}"/>
    <cellStyle name="Dekorfärg1" xfId="19" builtinId="29" customBuiltin="1"/>
    <cellStyle name="Dekorfärg2" xfId="23" builtinId="33" customBuiltin="1"/>
    <cellStyle name="Dekorfärg3" xfId="27" builtinId="37" customBuiltin="1"/>
    <cellStyle name="Dekorfärg4" xfId="31" builtinId="41" customBuiltin="1"/>
    <cellStyle name="Dekorfärg5" xfId="35" builtinId="45" customBuiltin="1"/>
    <cellStyle name="Dekorfärg6" xfId="39" builtinId="49" customBuiltin="1"/>
    <cellStyle name="Dålig" xfId="8" builtinId="27" customBuiltin="1"/>
    <cellStyle name="Format 1" xfId="55" xr:uid="{00000000-0005-0000-0000-00001B000000}"/>
    <cellStyle name="Förklarande text" xfId="17" builtinId="53" customBuiltin="1"/>
    <cellStyle name="Hyperlänk 2" xfId="43" xr:uid="{00000000-0005-0000-0000-000024000000}"/>
    <cellStyle name="Indata" xfId="10" builtinId="20" customBuiltin="1"/>
    <cellStyle name="Kontrollcell" xfId="14" builtinId="23" customBuiltin="1"/>
    <cellStyle name="Länkad cell" xfId="13" builtinId="24" customBuiltin="1"/>
    <cellStyle name="Neutral" xfId="9" builtinId="28" customBuiltin="1"/>
    <cellStyle name="Normal" xfId="0" builtinId="0"/>
    <cellStyle name="Normal 2" xfId="44" xr:uid="{00000000-0005-0000-0000-00002A000000}"/>
    <cellStyle name="Normal 2 2" xfId="54" xr:uid="{00000000-0005-0000-0000-00002B000000}"/>
    <cellStyle name="Normal 2 3" xfId="51" xr:uid="{00000000-0005-0000-0000-00002C000000}"/>
    <cellStyle name="Normal 3" xfId="50" xr:uid="{00000000-0005-0000-0000-00002D000000}"/>
    <cellStyle name="Normal 4" xfId="56" xr:uid="{57AEC0EB-1C50-4C8E-8CD2-1B63B4E961A8}"/>
    <cellStyle name="Percent" xfId="45" xr:uid="{00000000-0005-0000-0000-00002F000000}"/>
    <cellStyle name="Percent 2" xfId="57" xr:uid="{11E4C5E9-CCEF-4BF5-8338-EBA6D40CBEFC}"/>
    <cellStyle name="Procent" xfId="1" builtinId="5"/>
    <cellStyle name="Procent 2" xfId="52" xr:uid="{00000000-0005-0000-0000-000031000000}"/>
    <cellStyle name="Rubrik" xfId="2" builtinId="15" customBuiltin="1"/>
    <cellStyle name="Rubrik 1" xfId="3" builtinId="16" customBuiltin="1"/>
    <cellStyle name="Rubrik 2" xfId="4" builtinId="17" customBuiltin="1"/>
    <cellStyle name="Rubrik 3" xfId="5" builtinId="18" customBuiltin="1"/>
    <cellStyle name="Rubrik 4" xfId="6" builtinId="19" customBuiltin="1"/>
    <cellStyle name="Summa" xfId="18" builtinId="25" customBuiltin="1"/>
    <cellStyle name="Utdata" xfId="11" builtinId="21" customBuiltin="1"/>
    <cellStyle name="Varningstext" xfId="15" builtinId="11" customBuiltin="1"/>
  </cellStyles>
  <dxfs count="84">
    <dxf>
      <numFmt numFmtId="166" formatCode="0.0"/>
    </dxf>
    <dxf>
      <numFmt numFmtId="166" formatCode="0.0"/>
    </dxf>
    <dxf>
      <numFmt numFmtId="13" formatCode="0%"/>
    </dxf>
    <dxf>
      <numFmt numFmtId="14" formatCode="0.00%"/>
    </dxf>
    <dxf>
      <numFmt numFmtId="13" formatCode="0%"/>
    </dxf>
    <dxf>
      <numFmt numFmtId="13" formatCode="0%"/>
    </dxf>
    <dxf>
      <numFmt numFmtId="13" formatCode="0%"/>
    </dxf>
    <dxf>
      <numFmt numFmtId="166" formatCode="0.0"/>
    </dxf>
    <dxf>
      <numFmt numFmtId="166" formatCode="0.0"/>
    </dxf>
    <dxf>
      <numFmt numFmtId="166" formatCode="0.0"/>
    </dxf>
    <dxf>
      <numFmt numFmtId="0" formatCode="General"/>
    </dxf>
    <dxf>
      <numFmt numFmtId="13" formatCode="0%"/>
    </dxf>
    <dxf>
      <numFmt numFmtId="166" formatCode="0.0"/>
    </dxf>
    <dxf>
      <numFmt numFmtId="166" formatCode="0.0"/>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3" formatCode="0%"/>
    </dxf>
    <dxf>
      <numFmt numFmtId="166" formatCode="0.0"/>
    </dxf>
    <dxf>
      <numFmt numFmtId="166" formatCode="0.0"/>
    </dxf>
    <dxf>
      <numFmt numFmtId="166" formatCode="0.0"/>
    </dxf>
    <dxf>
      <numFmt numFmtId="166" formatCode="0.0"/>
    </dxf>
    <dxf>
      <numFmt numFmtId="13" formatCode="0%"/>
    </dxf>
    <dxf>
      <numFmt numFmtId="13" formatCode="0%"/>
    </dxf>
    <dxf>
      <numFmt numFmtId="13" formatCode="0%"/>
    </dxf>
    <dxf>
      <numFmt numFmtId="13" formatCode="0%"/>
    </dxf>
    <dxf>
      <numFmt numFmtId="166" formatCode="0.0"/>
    </dxf>
    <dxf>
      <numFmt numFmtId="13" formatCode="0%"/>
    </dxf>
    <dxf>
      <numFmt numFmtId="13" formatCode="0%"/>
    </dxf>
    <dxf>
      <numFmt numFmtId="166" formatCode="0.0"/>
    </dxf>
    <dxf>
      <numFmt numFmtId="13" formatCode="0%"/>
    </dxf>
    <dxf>
      <numFmt numFmtId="13" formatCode="0%"/>
    </dxf>
    <dxf>
      <numFmt numFmtId="166" formatCode="0.0"/>
    </dxf>
    <dxf>
      <numFmt numFmtId="13" formatCode="0%"/>
    </dxf>
    <dxf>
      <numFmt numFmtId="13" formatCode="0%"/>
    </dxf>
    <dxf>
      <numFmt numFmtId="166" formatCode="0.0"/>
    </dxf>
    <dxf>
      <numFmt numFmtId="13" formatCode="0%"/>
    </dxf>
    <dxf>
      <numFmt numFmtId="13" formatCode="0%"/>
    </dxf>
    <dxf>
      <numFmt numFmtId="13" formatCode="0%"/>
    </dxf>
    <dxf>
      <numFmt numFmtId="13" formatCode="0%"/>
    </dxf>
    <dxf>
      <numFmt numFmtId="13" formatCode="0%"/>
    </dxf>
    <dxf>
      <numFmt numFmtId="13" formatCode="0%"/>
    </dxf>
    <dxf>
      <numFmt numFmtId="166" formatCode="0.0"/>
    </dxf>
    <dxf>
      <numFmt numFmtId="166" formatCode="0.0"/>
    </dxf>
    <dxf>
      <numFmt numFmtId="166" formatCode="0.0"/>
    </dxf>
    <dxf>
      <numFmt numFmtId="166" formatCode="0.0"/>
    </dxf>
    <dxf>
      <numFmt numFmtId="13" formatCode="0%"/>
    </dxf>
    <dxf>
      <numFmt numFmtId="13" formatCode="0%"/>
    </dxf>
    <dxf>
      <numFmt numFmtId="13" formatCode="0%"/>
    </dxf>
    <dxf>
      <numFmt numFmtId="13" formatCode="0%"/>
    </dxf>
    <dxf>
      <numFmt numFmtId="166" formatCode="0.0"/>
    </dxf>
    <dxf>
      <numFmt numFmtId="13" formatCode="0%"/>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6" formatCode="0.0"/>
    </dxf>
    <dxf>
      <numFmt numFmtId="13" formatCode="0%"/>
    </dxf>
    <dxf>
      <numFmt numFmtId="13" formatCode="0%"/>
    </dxf>
    <dxf>
      <numFmt numFmtId="13" formatCode="0%"/>
    </dxf>
    <dxf>
      <numFmt numFmtId="13" formatCode="0%"/>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6" formatCode="0.0"/>
    </dxf>
    <dxf>
      <numFmt numFmtId="166" formatCode="0.0"/>
    </dxf>
    <dxf>
      <numFmt numFmtId="166" formatCode="0.0"/>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07/relationships/slicerCache" Target="slicerCaches/slicerCache4.xml"/><Relationship Id="rId2" Type="http://schemas.openxmlformats.org/officeDocument/2006/relationships/worksheet" Target="worksheets/sheet2.xml"/><Relationship Id="rId16" Type="http://schemas.microsoft.com/office/2007/relationships/slicerCache" Target="slicerCaches/slicerCache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07/relationships/slicerCache" Target="slicerCaches/slicerCache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'Diagram1-3'!$I$15</c:f>
              <c:strCache>
                <c:ptCount val="1"/>
                <c:pt idx="0">
                  <c:v>(Alla)</c:v>
                </c:pt>
              </c:strCache>
            </c:strRef>
          </c:tx>
          <c:spPr>
            <a:solidFill>
              <a:srgbClr val="00B0F0"/>
            </a:solidFill>
          </c:spPr>
          <c:invertIfNegative val="0"/>
          <c:cat>
            <c:strRef>
              <c:f>'Diagram1-3'!$B$16:$B$25</c:f>
              <c:strCache>
                <c:ptCount val="10"/>
                <c:pt idx="0">
                  <c:v>Tycker du att du lär dig nya saker i skolan?</c:v>
                </c:pt>
                <c:pt idx="1">
                  <c:v>Har du någon att leka med i skolan?</c:v>
                </c:pt>
                <c:pt idx="2">
                  <c:v>Tycker du att alla vuxna är snälla mot dig i skolan?</c:v>
                </c:pt>
                <c:pt idx="3">
                  <c:v>Känner du dig trygg i skolan?</c:v>
                </c:pt>
                <c:pt idx="4">
                  <c:v>Tycker du att du får vara med och bestämma vad du ska göra i skolan?</c:v>
                </c:pt>
                <c:pt idx="5">
                  <c:v>Tycker du att det är roligt att gå till skolan?</c:v>
                </c:pt>
                <c:pt idx="6">
                  <c:v>Tycker du om maten i skolan?</c:v>
                </c:pt>
                <c:pt idx="7">
                  <c:v>Blir du mätt på maten i skolan?</c:v>
                </c:pt>
                <c:pt idx="8">
                  <c:v>Trivs du i matsalen/klassrummet?</c:v>
                </c:pt>
                <c:pt idx="9">
                  <c:v>Tycker du att de vuxna som arbetar i matsalen är hjälpsamma och snälla?</c:v>
                </c:pt>
              </c:strCache>
            </c:strRef>
          </c:cat>
          <c:val>
            <c:numRef>
              <c:f>'Diagram1-3'!$I$16:$I$25</c:f>
              <c:numCache>
                <c:formatCode>0%</c:formatCode>
                <c:ptCount val="10"/>
                <c:pt idx="0">
                  <c:v>0.8571428571428571</c:v>
                </c:pt>
                <c:pt idx="1">
                  <c:v>0.8571428571428571</c:v>
                </c:pt>
                <c:pt idx="2">
                  <c:v>0.7142857142857143</c:v>
                </c:pt>
                <c:pt idx="3">
                  <c:v>0.7857142857142857</c:v>
                </c:pt>
                <c:pt idx="4">
                  <c:v>0.6428571428571429</c:v>
                </c:pt>
                <c:pt idx="5">
                  <c:v>0.8571428571428571</c:v>
                </c:pt>
                <c:pt idx="6">
                  <c:v>0.7142857142857143</c:v>
                </c:pt>
                <c:pt idx="7">
                  <c:v>0.8571428571428571</c:v>
                </c:pt>
                <c:pt idx="8">
                  <c:v>0.7142857142857143</c:v>
                </c:pt>
                <c:pt idx="9">
                  <c:v>0.8571428571428571</c:v>
                </c:pt>
              </c:numCache>
            </c:numRef>
          </c:val>
          <c:extLst>
            <c:ext xmlns:c16="http://schemas.microsoft.com/office/drawing/2014/chart" uri="{C3380CC4-5D6E-409C-BE32-E72D297353CC}">
              <c16:uniqueId val="{00000000-38F6-4487-A772-2E149FCA9855}"/>
            </c:ext>
          </c:extLst>
        </c:ser>
        <c:dLbls>
          <c:showLegendKey val="0"/>
          <c:showVal val="0"/>
          <c:showCatName val="0"/>
          <c:showSerName val="0"/>
          <c:showPercent val="0"/>
          <c:showBubbleSize val="0"/>
        </c:dLbls>
        <c:gapWidth val="87"/>
        <c:axId val="167823616"/>
        <c:axId val="190853120"/>
      </c:barChart>
      <c:catAx>
        <c:axId val="167823616"/>
        <c:scaling>
          <c:orientation val="maxMin"/>
        </c:scaling>
        <c:delete val="0"/>
        <c:axPos val="l"/>
        <c:numFmt formatCode="General" sourceLinked="0"/>
        <c:majorTickMark val="out"/>
        <c:minorTickMark val="none"/>
        <c:tickLblPos val="nextTo"/>
        <c:txPr>
          <a:bodyPr/>
          <a:lstStyle/>
          <a:p>
            <a:pPr>
              <a:defRPr sz="800" b="1">
                <a:solidFill>
                  <a:schemeClr val="tx1">
                    <a:lumMod val="75000"/>
                    <a:lumOff val="25000"/>
                  </a:schemeClr>
                </a:solidFill>
                <a:latin typeface="Arial" panose="020B0604020202020204" pitchFamily="34" charset="0"/>
                <a:cs typeface="Arial" panose="020B0604020202020204" pitchFamily="34" charset="0"/>
              </a:defRPr>
            </a:pPr>
            <a:endParaRPr lang="sv-SE"/>
          </a:p>
        </c:txPr>
        <c:crossAx val="190853120"/>
        <c:crosses val="autoZero"/>
        <c:auto val="1"/>
        <c:lblAlgn val="ctr"/>
        <c:lblOffset val="100"/>
        <c:noMultiLvlLbl val="0"/>
      </c:catAx>
      <c:valAx>
        <c:axId val="190853120"/>
        <c:scaling>
          <c:orientation val="minMax"/>
          <c:max val="1"/>
          <c:min val="0"/>
        </c:scaling>
        <c:delete val="0"/>
        <c:axPos val="b"/>
        <c:numFmt formatCode="0%" sourceLinked="0"/>
        <c:majorTickMark val="out"/>
        <c:minorTickMark val="none"/>
        <c:tickLblPos val="nextTo"/>
        <c:txPr>
          <a:bodyPr/>
          <a:lstStyle/>
          <a:p>
            <a:pPr>
              <a:defRPr sz="800" b="1">
                <a:solidFill>
                  <a:schemeClr val="tx1">
                    <a:lumMod val="75000"/>
                    <a:lumOff val="25000"/>
                  </a:schemeClr>
                </a:solidFill>
                <a:latin typeface="Arial" panose="020B0604020202020204" pitchFamily="34" charset="0"/>
                <a:cs typeface="Arial" panose="020B0604020202020204" pitchFamily="34" charset="0"/>
              </a:defRPr>
            </a:pPr>
            <a:endParaRPr lang="sv-SE"/>
          </a:p>
        </c:txPr>
        <c:crossAx val="167823616"/>
        <c:crosses val="max"/>
        <c:crossBetween val="between"/>
        <c:majorUnit val="0.2"/>
        <c:minorUnit val="0.1"/>
      </c:valAx>
      <c:spPr>
        <a:ln>
          <a:solidFill>
            <a:schemeClr val="bg1">
              <a:lumMod val="50000"/>
            </a:schemeClr>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'Diagram1-3'!$I$54</c:f>
              <c:strCache>
                <c:ptCount val="1"/>
                <c:pt idx="0">
                  <c:v>(Alla)</c:v>
                </c:pt>
              </c:strCache>
            </c:strRef>
          </c:tx>
          <c:spPr>
            <a:solidFill>
              <a:srgbClr val="00B0F0"/>
            </a:solidFill>
          </c:spPr>
          <c:invertIfNegative val="0"/>
          <c:cat>
            <c:strRef>
              <c:f>'Diagram1-3'!$B$55:$B$63</c:f>
              <c:strCache>
                <c:ptCount val="9"/>
                <c:pt idx="0">
                  <c:v>Tycker du att du lär dig nya saker på fritids?</c:v>
                </c:pt>
                <c:pt idx="1">
                  <c:v>Kan du få hjälp med skolarbete på fritids?</c:v>
                </c:pt>
                <c:pt idx="2">
                  <c:v>Har nu någon att leka med på fritids?</c:v>
                </c:pt>
                <c:pt idx="3">
                  <c:v>Tycker du att du får vara med och bestämma vad ni ska göra på fritids?</c:v>
                </c:pt>
                <c:pt idx="4">
                  <c:v>Tycker du att alla vuxna är snälla mot dig på fritids?</c:v>
                </c:pt>
                <c:pt idx="5">
                  <c:v>Känner du dig trygg på fritids?</c:v>
                </c:pt>
                <c:pt idx="6">
                  <c:v>Tycker du om att leka inomhus på fritids?</c:v>
                </c:pt>
                <c:pt idx="7">
                  <c:v>Tycker du om att leka utomhus på fritids?</c:v>
                </c:pt>
                <c:pt idx="8">
                  <c:v>Tycker du att du får göra roliga saker på fritids?</c:v>
                </c:pt>
              </c:strCache>
            </c:strRef>
          </c:cat>
          <c:val>
            <c:numRef>
              <c:f>'Diagram1-3'!$I$55:$I$63</c:f>
              <c:numCache>
                <c:formatCode>0%</c:formatCode>
                <c:ptCount val="9"/>
                <c:pt idx="0">
                  <c:v>0.92307692307692313</c:v>
                </c:pt>
                <c:pt idx="1">
                  <c:v>0.69230769230769229</c:v>
                </c:pt>
                <c:pt idx="2">
                  <c:v>0.84615384615384615</c:v>
                </c:pt>
                <c:pt idx="3">
                  <c:v>0.76923076923076927</c:v>
                </c:pt>
                <c:pt idx="4">
                  <c:v>0.92307692307692313</c:v>
                </c:pt>
                <c:pt idx="5">
                  <c:v>0.76923076923076927</c:v>
                </c:pt>
                <c:pt idx="6">
                  <c:v>0.92307692307692313</c:v>
                </c:pt>
                <c:pt idx="7">
                  <c:v>0.61538461538461542</c:v>
                </c:pt>
                <c:pt idx="8">
                  <c:v>0.84615384615384615</c:v>
                </c:pt>
              </c:numCache>
            </c:numRef>
          </c:val>
          <c:extLst>
            <c:ext xmlns:c16="http://schemas.microsoft.com/office/drawing/2014/chart" uri="{C3380CC4-5D6E-409C-BE32-E72D297353CC}">
              <c16:uniqueId val="{00000000-2DA5-4800-9B6F-69B9C3615C94}"/>
            </c:ext>
          </c:extLst>
        </c:ser>
        <c:dLbls>
          <c:showLegendKey val="0"/>
          <c:showVal val="0"/>
          <c:showCatName val="0"/>
          <c:showSerName val="0"/>
          <c:showPercent val="0"/>
          <c:showBubbleSize val="0"/>
        </c:dLbls>
        <c:gapWidth val="87"/>
        <c:axId val="190860288"/>
        <c:axId val="190882560"/>
      </c:barChart>
      <c:catAx>
        <c:axId val="190860288"/>
        <c:scaling>
          <c:orientation val="maxMin"/>
        </c:scaling>
        <c:delete val="0"/>
        <c:axPos val="l"/>
        <c:numFmt formatCode="General" sourceLinked="0"/>
        <c:majorTickMark val="out"/>
        <c:minorTickMark val="none"/>
        <c:tickLblPos val="nextTo"/>
        <c:txPr>
          <a:bodyPr/>
          <a:lstStyle/>
          <a:p>
            <a:pPr>
              <a:defRPr sz="800" b="1">
                <a:solidFill>
                  <a:schemeClr val="tx1">
                    <a:lumMod val="75000"/>
                    <a:lumOff val="25000"/>
                  </a:schemeClr>
                </a:solidFill>
                <a:latin typeface="Arial" panose="020B0604020202020204" pitchFamily="34" charset="0"/>
                <a:cs typeface="Arial" panose="020B0604020202020204" pitchFamily="34" charset="0"/>
              </a:defRPr>
            </a:pPr>
            <a:endParaRPr lang="sv-SE"/>
          </a:p>
        </c:txPr>
        <c:crossAx val="190882560"/>
        <c:crosses val="autoZero"/>
        <c:auto val="1"/>
        <c:lblAlgn val="ctr"/>
        <c:lblOffset val="100"/>
        <c:noMultiLvlLbl val="0"/>
      </c:catAx>
      <c:valAx>
        <c:axId val="190882560"/>
        <c:scaling>
          <c:orientation val="minMax"/>
          <c:max val="1"/>
          <c:min val="0"/>
        </c:scaling>
        <c:delete val="0"/>
        <c:axPos val="b"/>
        <c:numFmt formatCode="0%" sourceLinked="0"/>
        <c:majorTickMark val="out"/>
        <c:minorTickMark val="none"/>
        <c:tickLblPos val="nextTo"/>
        <c:txPr>
          <a:bodyPr/>
          <a:lstStyle/>
          <a:p>
            <a:pPr>
              <a:defRPr sz="800" b="1">
                <a:solidFill>
                  <a:schemeClr val="tx1">
                    <a:lumMod val="75000"/>
                    <a:lumOff val="25000"/>
                  </a:schemeClr>
                </a:solidFill>
                <a:latin typeface="Arial" panose="020B0604020202020204" pitchFamily="34" charset="0"/>
                <a:cs typeface="Arial" panose="020B0604020202020204" pitchFamily="34" charset="0"/>
              </a:defRPr>
            </a:pPr>
            <a:endParaRPr lang="sv-SE"/>
          </a:p>
        </c:txPr>
        <c:crossAx val="190860288"/>
        <c:crosses val="max"/>
        <c:crossBetween val="between"/>
        <c:majorUnit val="0.2"/>
        <c:minorUnit val="0.1"/>
      </c:valAx>
      <c:spPr>
        <a:ln>
          <a:solidFill>
            <a:schemeClr val="bg1">
              <a:lumMod val="50000"/>
            </a:schemeClr>
          </a:solidFill>
        </a:ln>
      </c:spPr>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'Diagram1-3'!$I$15</c:f>
              <c:strCache>
                <c:ptCount val="1"/>
                <c:pt idx="0">
                  <c:v>(Alla)</c:v>
                </c:pt>
              </c:strCache>
            </c:strRef>
          </c:tx>
          <c:marker>
            <c:symbol val="none"/>
          </c:marker>
          <c:cat>
            <c:strRef>
              <c:f>'Diagram1-3'!$B$16:$B$25</c:f>
              <c:strCache>
                <c:ptCount val="10"/>
                <c:pt idx="0">
                  <c:v>Tycker du att du lär dig nya saker i skolan?</c:v>
                </c:pt>
                <c:pt idx="1">
                  <c:v>Har du någon att leka med i skolan?</c:v>
                </c:pt>
                <c:pt idx="2">
                  <c:v>Tycker du att alla vuxna är snälla mot dig i skolan?</c:v>
                </c:pt>
                <c:pt idx="3">
                  <c:v>Känner du dig trygg i skolan?</c:v>
                </c:pt>
                <c:pt idx="4">
                  <c:v>Tycker du att du får vara med och bestämma vad du ska göra i skolan?</c:v>
                </c:pt>
                <c:pt idx="5">
                  <c:v>Tycker du att det är roligt att gå till skolan?</c:v>
                </c:pt>
                <c:pt idx="6">
                  <c:v>Tycker du om maten i skolan?</c:v>
                </c:pt>
                <c:pt idx="7">
                  <c:v>Blir du mätt på maten i skolan?</c:v>
                </c:pt>
                <c:pt idx="8">
                  <c:v>Trivs du i matsalen/klassrummet?</c:v>
                </c:pt>
                <c:pt idx="9">
                  <c:v>Tycker du att de vuxna som arbetar i matsalen är hjälpsamma och snälla?</c:v>
                </c:pt>
              </c:strCache>
            </c:strRef>
          </c:cat>
          <c:val>
            <c:numRef>
              <c:f>'Diagram1-3'!$I$16:$I$25</c:f>
              <c:numCache>
                <c:formatCode>0%</c:formatCode>
                <c:ptCount val="10"/>
                <c:pt idx="0">
                  <c:v>0.8571428571428571</c:v>
                </c:pt>
                <c:pt idx="1">
                  <c:v>0.8571428571428571</c:v>
                </c:pt>
                <c:pt idx="2">
                  <c:v>0.7142857142857143</c:v>
                </c:pt>
                <c:pt idx="3">
                  <c:v>0.7857142857142857</c:v>
                </c:pt>
                <c:pt idx="4">
                  <c:v>0.6428571428571429</c:v>
                </c:pt>
                <c:pt idx="5">
                  <c:v>0.8571428571428571</c:v>
                </c:pt>
                <c:pt idx="6">
                  <c:v>0.7142857142857143</c:v>
                </c:pt>
                <c:pt idx="7">
                  <c:v>0.8571428571428571</c:v>
                </c:pt>
                <c:pt idx="8">
                  <c:v>0.7142857142857143</c:v>
                </c:pt>
                <c:pt idx="9">
                  <c:v>0.8571428571428571</c:v>
                </c:pt>
              </c:numCache>
            </c:numRef>
          </c:val>
          <c:extLst>
            <c:ext xmlns:c16="http://schemas.microsoft.com/office/drawing/2014/chart" uri="{C3380CC4-5D6E-409C-BE32-E72D297353CC}">
              <c16:uniqueId val="{00000000-72B5-4427-9C11-45CDD0FC004D}"/>
            </c:ext>
          </c:extLst>
        </c:ser>
        <c:ser>
          <c:idx val="1"/>
          <c:order val="1"/>
          <c:tx>
            <c:strRef>
              <c:f>'Diagram1-3'!$J$15</c:f>
              <c:strCache>
                <c:ptCount val="1"/>
                <c:pt idx="0">
                  <c:v>Totalt</c:v>
                </c:pt>
              </c:strCache>
            </c:strRef>
          </c:tx>
          <c:marker>
            <c:symbol val="none"/>
          </c:marker>
          <c:val>
            <c:numRef>
              <c:f>'Diagram1-3'!$J$16:$J$25</c:f>
              <c:numCache>
                <c:formatCode>0%</c:formatCode>
                <c:ptCount val="10"/>
                <c:pt idx="0">
                  <c:v>0.8571428571428571</c:v>
                </c:pt>
                <c:pt idx="1">
                  <c:v>0.8571428571428571</c:v>
                </c:pt>
                <c:pt idx="2">
                  <c:v>0.7142857142857143</c:v>
                </c:pt>
                <c:pt idx="3">
                  <c:v>0.7857142857142857</c:v>
                </c:pt>
                <c:pt idx="4">
                  <c:v>0.6428571428571429</c:v>
                </c:pt>
                <c:pt idx="5">
                  <c:v>0.8571428571428571</c:v>
                </c:pt>
                <c:pt idx="6">
                  <c:v>0.7142857142857143</c:v>
                </c:pt>
                <c:pt idx="7">
                  <c:v>0.8571428571428571</c:v>
                </c:pt>
                <c:pt idx="8">
                  <c:v>0.7142857142857143</c:v>
                </c:pt>
                <c:pt idx="9">
                  <c:v>0.8571428571428571</c:v>
                </c:pt>
              </c:numCache>
            </c:numRef>
          </c:val>
          <c:extLst>
            <c:ext xmlns:c16="http://schemas.microsoft.com/office/drawing/2014/chart" uri="{C3380CC4-5D6E-409C-BE32-E72D297353CC}">
              <c16:uniqueId val="{00000001-72B5-4427-9C11-45CDD0FC004D}"/>
            </c:ext>
          </c:extLst>
        </c:ser>
        <c:dLbls>
          <c:showLegendKey val="0"/>
          <c:showVal val="0"/>
          <c:showCatName val="0"/>
          <c:showSerName val="0"/>
          <c:showPercent val="0"/>
          <c:showBubbleSize val="0"/>
        </c:dLbls>
        <c:axId val="191321600"/>
        <c:axId val="191323136"/>
      </c:radarChart>
      <c:catAx>
        <c:axId val="191321600"/>
        <c:scaling>
          <c:orientation val="minMax"/>
        </c:scaling>
        <c:delete val="0"/>
        <c:axPos val="b"/>
        <c:majorGridlines/>
        <c:numFmt formatCode="General" sourceLinked="0"/>
        <c:majorTickMark val="out"/>
        <c:minorTickMark val="none"/>
        <c:tickLblPos val="nextTo"/>
        <c:crossAx val="191323136"/>
        <c:crosses val="autoZero"/>
        <c:auto val="1"/>
        <c:lblAlgn val="ctr"/>
        <c:lblOffset val="100"/>
        <c:noMultiLvlLbl val="0"/>
      </c:catAx>
      <c:valAx>
        <c:axId val="191323136"/>
        <c:scaling>
          <c:orientation val="minMax"/>
        </c:scaling>
        <c:delete val="0"/>
        <c:axPos val="l"/>
        <c:majorGridlines/>
        <c:numFmt formatCode="0%" sourceLinked="1"/>
        <c:majorTickMark val="cross"/>
        <c:minorTickMark val="none"/>
        <c:tickLblPos val="nextTo"/>
        <c:crossAx val="191321600"/>
        <c:crosses val="autoZero"/>
        <c:crossBetween val="between"/>
      </c:valAx>
    </c:plotArea>
    <c:legend>
      <c:legendPos val="t"/>
      <c:overlay val="0"/>
    </c:legend>
    <c:plotVisOnly val="1"/>
    <c:dispBlanksAs val="gap"/>
    <c:showDLblsOverMax val="0"/>
  </c:chart>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'Diagram1-3'!$I$54</c:f>
              <c:strCache>
                <c:ptCount val="1"/>
                <c:pt idx="0">
                  <c:v>(Alla)</c:v>
                </c:pt>
              </c:strCache>
            </c:strRef>
          </c:tx>
          <c:marker>
            <c:symbol val="none"/>
          </c:marker>
          <c:cat>
            <c:strRef>
              <c:f>'Diagram1-3'!$B$55:$B$63</c:f>
              <c:strCache>
                <c:ptCount val="9"/>
                <c:pt idx="0">
                  <c:v>Tycker du att du lär dig nya saker på fritids?</c:v>
                </c:pt>
                <c:pt idx="1">
                  <c:v>Kan du få hjälp med skolarbete på fritids?</c:v>
                </c:pt>
                <c:pt idx="2">
                  <c:v>Har nu någon att leka med på fritids?</c:v>
                </c:pt>
                <c:pt idx="3">
                  <c:v>Tycker du att du får vara med och bestämma vad ni ska göra på fritids?</c:v>
                </c:pt>
                <c:pt idx="4">
                  <c:v>Tycker du att alla vuxna är snälla mot dig på fritids?</c:v>
                </c:pt>
                <c:pt idx="5">
                  <c:v>Känner du dig trygg på fritids?</c:v>
                </c:pt>
                <c:pt idx="6">
                  <c:v>Tycker du om att leka inomhus på fritids?</c:v>
                </c:pt>
                <c:pt idx="7">
                  <c:v>Tycker du om att leka utomhus på fritids?</c:v>
                </c:pt>
                <c:pt idx="8">
                  <c:v>Tycker du att du får göra roliga saker på fritids?</c:v>
                </c:pt>
              </c:strCache>
            </c:strRef>
          </c:cat>
          <c:val>
            <c:numRef>
              <c:f>'Diagram1-3'!$I$55:$I$63</c:f>
              <c:numCache>
                <c:formatCode>0%</c:formatCode>
                <c:ptCount val="9"/>
                <c:pt idx="0">
                  <c:v>0.92307692307692313</c:v>
                </c:pt>
                <c:pt idx="1">
                  <c:v>0.69230769230769229</c:v>
                </c:pt>
                <c:pt idx="2">
                  <c:v>0.84615384615384615</c:v>
                </c:pt>
                <c:pt idx="3">
                  <c:v>0.76923076923076927</c:v>
                </c:pt>
                <c:pt idx="4">
                  <c:v>0.92307692307692313</c:v>
                </c:pt>
                <c:pt idx="5">
                  <c:v>0.76923076923076927</c:v>
                </c:pt>
                <c:pt idx="6">
                  <c:v>0.92307692307692313</c:v>
                </c:pt>
                <c:pt idx="7">
                  <c:v>0.61538461538461542</c:v>
                </c:pt>
                <c:pt idx="8">
                  <c:v>0.84615384615384615</c:v>
                </c:pt>
              </c:numCache>
            </c:numRef>
          </c:val>
          <c:extLst>
            <c:ext xmlns:c16="http://schemas.microsoft.com/office/drawing/2014/chart" uri="{C3380CC4-5D6E-409C-BE32-E72D297353CC}">
              <c16:uniqueId val="{00000000-DF83-4CB3-A2A3-035CBF7BA694}"/>
            </c:ext>
          </c:extLst>
        </c:ser>
        <c:ser>
          <c:idx val="1"/>
          <c:order val="1"/>
          <c:tx>
            <c:strRef>
              <c:f>'Diagram1-3'!$J$54</c:f>
              <c:strCache>
                <c:ptCount val="1"/>
                <c:pt idx="0">
                  <c:v>Totalt</c:v>
                </c:pt>
              </c:strCache>
            </c:strRef>
          </c:tx>
          <c:marker>
            <c:symbol val="none"/>
          </c:marker>
          <c:cat>
            <c:strRef>
              <c:f>'Diagram1-3'!$B$55:$B$63</c:f>
              <c:strCache>
                <c:ptCount val="9"/>
                <c:pt idx="0">
                  <c:v>Tycker du att du lär dig nya saker på fritids?</c:v>
                </c:pt>
                <c:pt idx="1">
                  <c:v>Kan du få hjälp med skolarbete på fritids?</c:v>
                </c:pt>
                <c:pt idx="2">
                  <c:v>Har nu någon att leka med på fritids?</c:v>
                </c:pt>
                <c:pt idx="3">
                  <c:v>Tycker du att du får vara med och bestämma vad ni ska göra på fritids?</c:v>
                </c:pt>
                <c:pt idx="4">
                  <c:v>Tycker du att alla vuxna är snälla mot dig på fritids?</c:v>
                </c:pt>
                <c:pt idx="5">
                  <c:v>Känner du dig trygg på fritids?</c:v>
                </c:pt>
                <c:pt idx="6">
                  <c:v>Tycker du om att leka inomhus på fritids?</c:v>
                </c:pt>
                <c:pt idx="7">
                  <c:v>Tycker du om att leka utomhus på fritids?</c:v>
                </c:pt>
                <c:pt idx="8">
                  <c:v>Tycker du att du får göra roliga saker på fritids?</c:v>
                </c:pt>
              </c:strCache>
            </c:strRef>
          </c:cat>
          <c:val>
            <c:numRef>
              <c:f>'Diagram1-3'!$J$55:$J$63</c:f>
              <c:numCache>
                <c:formatCode>0%</c:formatCode>
                <c:ptCount val="9"/>
                <c:pt idx="0">
                  <c:v>0.92307692307692313</c:v>
                </c:pt>
                <c:pt idx="1">
                  <c:v>0.69230769230769229</c:v>
                </c:pt>
                <c:pt idx="2">
                  <c:v>0.84615384615384615</c:v>
                </c:pt>
                <c:pt idx="3">
                  <c:v>0.76923076923076927</c:v>
                </c:pt>
                <c:pt idx="4">
                  <c:v>0.92307692307692313</c:v>
                </c:pt>
                <c:pt idx="5">
                  <c:v>0.76923076923076927</c:v>
                </c:pt>
                <c:pt idx="6">
                  <c:v>0.92307692307692313</c:v>
                </c:pt>
                <c:pt idx="7">
                  <c:v>0.61538461538461542</c:v>
                </c:pt>
                <c:pt idx="8">
                  <c:v>0.84615384615384615</c:v>
                </c:pt>
              </c:numCache>
            </c:numRef>
          </c:val>
          <c:extLst>
            <c:ext xmlns:c16="http://schemas.microsoft.com/office/drawing/2014/chart" uri="{C3380CC4-5D6E-409C-BE32-E72D297353CC}">
              <c16:uniqueId val="{00000001-DF83-4CB3-A2A3-035CBF7BA694}"/>
            </c:ext>
          </c:extLst>
        </c:ser>
        <c:dLbls>
          <c:showLegendKey val="0"/>
          <c:showVal val="0"/>
          <c:showCatName val="0"/>
          <c:showSerName val="0"/>
          <c:showPercent val="0"/>
          <c:showBubbleSize val="0"/>
        </c:dLbls>
        <c:axId val="191335808"/>
        <c:axId val="191358080"/>
      </c:radarChart>
      <c:catAx>
        <c:axId val="191335808"/>
        <c:scaling>
          <c:orientation val="minMax"/>
        </c:scaling>
        <c:delete val="0"/>
        <c:axPos val="b"/>
        <c:majorGridlines/>
        <c:numFmt formatCode="General" sourceLinked="0"/>
        <c:majorTickMark val="out"/>
        <c:minorTickMark val="none"/>
        <c:tickLblPos val="nextTo"/>
        <c:crossAx val="191358080"/>
        <c:crosses val="autoZero"/>
        <c:auto val="1"/>
        <c:lblAlgn val="ctr"/>
        <c:lblOffset val="100"/>
        <c:noMultiLvlLbl val="0"/>
      </c:catAx>
      <c:valAx>
        <c:axId val="191358080"/>
        <c:scaling>
          <c:orientation val="minMax"/>
        </c:scaling>
        <c:delete val="0"/>
        <c:axPos val="l"/>
        <c:majorGridlines/>
        <c:numFmt formatCode="0%" sourceLinked="1"/>
        <c:majorTickMark val="cross"/>
        <c:minorTickMark val="none"/>
        <c:tickLblPos val="nextTo"/>
        <c:crossAx val="191335808"/>
        <c:crosses val="autoZero"/>
        <c:crossBetween val="between"/>
      </c:valAx>
    </c:plotArea>
    <c:legend>
      <c:legendPos val="t"/>
      <c:overlay val="0"/>
    </c:legend>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3.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1</xdr:row>
      <xdr:rowOff>9525</xdr:rowOff>
    </xdr:from>
    <xdr:to>
      <xdr:col>1</xdr:col>
      <xdr:colOff>1447107</xdr:colOff>
      <xdr:row>9</xdr:row>
      <xdr:rowOff>82562</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333375"/>
          <a:ext cx="1066107" cy="1508137"/>
        </a:xfrm>
        <a:prstGeom prst="rect">
          <a:avLst/>
        </a:prstGeom>
        <a:ln>
          <a:noFill/>
        </a:ln>
      </xdr:spPr>
    </xdr:pic>
    <xdr:clientData/>
  </xdr:twoCellAnchor>
  <xdr:twoCellAnchor editAs="oneCell">
    <xdr:from>
      <xdr:col>2</xdr:col>
      <xdr:colOff>0</xdr:colOff>
      <xdr:row>25</xdr:row>
      <xdr:rowOff>53975</xdr:rowOff>
    </xdr:from>
    <xdr:to>
      <xdr:col>6</xdr:col>
      <xdr:colOff>155573</xdr:colOff>
      <xdr:row>34</xdr:row>
      <xdr:rowOff>85725</xdr:rowOff>
    </xdr:to>
    <mc:AlternateContent xmlns:mc="http://schemas.openxmlformats.org/markup-compatibility/2006" xmlns:a14="http://schemas.microsoft.com/office/drawing/2010/main">
      <mc:Choice Requires="a14">
        <xdr:graphicFrame macro="">
          <xdr:nvGraphicFramePr>
            <xdr:cNvPr id="4" name="Resultatenhet 1">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Resultatenhet 1"/>
            </a:graphicData>
          </a:graphic>
        </xdr:graphicFrame>
      </mc:Choice>
      <mc:Fallback xmlns="">
        <xdr:sp macro="" textlink="">
          <xdr:nvSpPr>
            <xdr:cNvPr id="0" name=""/>
            <xdr:cNvSpPr>
              <a:spLocks noTextEdit="1"/>
            </xdr:cNvSpPr>
          </xdr:nvSpPr>
          <xdr:spPr>
            <a:xfrm>
              <a:off x="2105026" y="4530725"/>
              <a:ext cx="2752723" cy="118427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5</xdr:col>
      <xdr:colOff>482600</xdr:colOff>
      <xdr:row>14</xdr:row>
      <xdr:rowOff>161925</xdr:rowOff>
    </xdr:from>
    <xdr:to>
      <xdr:col>6</xdr:col>
      <xdr:colOff>158750</xdr:colOff>
      <xdr:row>15</xdr:row>
      <xdr:rowOff>209550</xdr:rowOff>
    </xdr:to>
    <xdr:pic>
      <xdr:nvPicPr>
        <xdr:cNvPr id="6" name="Bildobjekt 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59325" y="2676525"/>
          <a:ext cx="295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xdr:colOff>
      <xdr:row>25</xdr:row>
      <xdr:rowOff>47625</xdr:rowOff>
    </xdr:from>
    <xdr:to>
      <xdr:col>1</xdr:col>
      <xdr:colOff>1847850</xdr:colOff>
      <xdr:row>34</xdr:row>
      <xdr:rowOff>63501</xdr:rowOff>
    </xdr:to>
    <mc:AlternateContent xmlns:mc="http://schemas.openxmlformats.org/markup-compatibility/2006" xmlns:a14="http://schemas.microsoft.com/office/drawing/2010/main">
      <mc:Choice Requires="a14">
        <xdr:graphicFrame macro="">
          <xdr:nvGraphicFramePr>
            <xdr:cNvPr id="8" name="F1 Kön 1">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F1 Kön 1"/>
            </a:graphicData>
          </a:graphic>
        </xdr:graphicFrame>
      </mc:Choice>
      <mc:Fallback xmlns="">
        <xdr:sp macro="" textlink="">
          <xdr:nvSpPr>
            <xdr:cNvPr id="0" name=""/>
            <xdr:cNvSpPr>
              <a:spLocks noTextEdit="1"/>
            </xdr:cNvSpPr>
          </xdr:nvSpPr>
          <xdr:spPr>
            <a:xfrm>
              <a:off x="238125" y="4530725"/>
              <a:ext cx="1952625" cy="9461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27</xdr:row>
      <xdr:rowOff>114300</xdr:rowOff>
    </xdr:from>
    <xdr:to>
      <xdr:col>9</xdr:col>
      <xdr:colOff>581025</xdr:colOff>
      <xdr:row>48</xdr:row>
      <xdr:rowOff>14288</xdr:rowOff>
    </xdr:to>
    <xdr:graphicFrame macro="">
      <xdr:nvGraphicFramePr>
        <xdr:cNvPr id="2" name="Diagra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333375</xdr:colOff>
      <xdr:row>1</xdr:row>
      <xdr:rowOff>0</xdr:rowOff>
    </xdr:from>
    <xdr:to>
      <xdr:col>3</xdr:col>
      <xdr:colOff>183457</xdr:colOff>
      <xdr:row>9</xdr:row>
      <xdr:rowOff>66687</xdr:rowOff>
    </xdr:to>
    <xdr:pic>
      <xdr:nvPicPr>
        <xdr:cNvPr id="5" name="Bildobjekt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161925"/>
          <a:ext cx="1066107" cy="1508137"/>
        </a:xfrm>
        <a:prstGeom prst="rect">
          <a:avLst/>
        </a:prstGeom>
        <a:ln>
          <a:noFill/>
        </a:ln>
      </xdr:spPr>
    </xdr:pic>
    <xdr:clientData/>
  </xdr:twoCellAnchor>
  <xdr:twoCellAnchor>
    <xdr:from>
      <xdr:col>1</xdr:col>
      <xdr:colOff>0</xdr:colOff>
      <xdr:row>64</xdr:row>
      <xdr:rowOff>95250</xdr:rowOff>
    </xdr:from>
    <xdr:to>
      <xdr:col>10</xdr:col>
      <xdr:colOff>209550</xdr:colOff>
      <xdr:row>84</xdr:row>
      <xdr:rowOff>61913</xdr:rowOff>
    </xdr:to>
    <xdr:graphicFrame macro="">
      <xdr:nvGraphicFramePr>
        <xdr:cNvPr id="6" name="Diagram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571500</xdr:colOff>
      <xdr:row>32</xdr:row>
      <xdr:rowOff>152400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38100</xdr:rowOff>
    </xdr:from>
    <xdr:to>
      <xdr:col>14</xdr:col>
      <xdr:colOff>581025</xdr:colOff>
      <xdr:row>62</xdr:row>
      <xdr:rowOff>152400</xdr:rowOff>
    </xdr:to>
    <xdr:graphicFrame macro="">
      <xdr:nvGraphicFramePr>
        <xdr:cNvPr id="3" name="Diagra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190500</xdr:colOff>
      <xdr:row>10</xdr:row>
      <xdr:rowOff>9525</xdr:rowOff>
    </xdr:from>
    <xdr:to>
      <xdr:col>17</xdr:col>
      <xdr:colOff>473075</xdr:colOff>
      <xdr:row>15</xdr:row>
      <xdr:rowOff>161925</xdr:rowOff>
    </xdr:to>
    <mc:AlternateContent xmlns:mc="http://schemas.openxmlformats.org/markup-compatibility/2006" xmlns:a14="http://schemas.microsoft.com/office/drawing/2010/main">
      <mc:Choice Requires="a14">
        <xdr:graphicFrame macro="">
          <xdr:nvGraphicFramePr>
            <xdr:cNvPr id="2" name="Resultatenhet 3">
              <a:extLst>
                <a:ext uri="{FF2B5EF4-FFF2-40B4-BE49-F238E27FC236}">
                  <a16:creationId xmlns:a16="http://schemas.microsoft.com/office/drawing/2014/main" id="{FA4566C6-6B6A-4734-8F43-18594A959E02}"/>
                </a:ext>
              </a:extLst>
            </xdr:cNvPr>
            <xdr:cNvGraphicFramePr/>
          </xdr:nvGraphicFramePr>
          <xdr:xfrm>
            <a:off x="0" y="0"/>
            <a:ext cx="0" cy="0"/>
          </xdr:xfrm>
          <a:graphic>
            <a:graphicData uri="http://schemas.microsoft.com/office/drawing/2010/slicer">
              <sle:slicer xmlns:sle="http://schemas.microsoft.com/office/drawing/2010/slicer" name="Resultatenhet 3"/>
            </a:graphicData>
          </a:graphic>
        </xdr:graphicFrame>
      </mc:Choice>
      <mc:Fallback xmlns="">
        <xdr:sp macro="" textlink="">
          <xdr:nvSpPr>
            <xdr:cNvPr id="0" name=""/>
            <xdr:cNvSpPr>
              <a:spLocks noTextEdit="1"/>
            </xdr:cNvSpPr>
          </xdr:nvSpPr>
          <xdr:spPr>
            <a:xfrm>
              <a:off x="10106025" y="1120775"/>
              <a:ext cx="1501775" cy="15335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15</xdr:col>
      <xdr:colOff>200025</xdr:colOff>
      <xdr:row>15</xdr:row>
      <xdr:rowOff>282575</xdr:rowOff>
    </xdr:from>
    <xdr:to>
      <xdr:col>17</xdr:col>
      <xdr:colOff>476250</xdr:colOff>
      <xdr:row>20</xdr:row>
      <xdr:rowOff>257175</xdr:rowOff>
    </xdr:to>
    <mc:AlternateContent xmlns:mc="http://schemas.openxmlformats.org/markup-compatibility/2006" xmlns:a14="http://schemas.microsoft.com/office/drawing/2010/main">
      <mc:Choice Requires="a14">
        <xdr:graphicFrame macro="">
          <xdr:nvGraphicFramePr>
            <xdr:cNvPr id="4" name="F1 Kön 3">
              <a:extLst>
                <a:ext uri="{FF2B5EF4-FFF2-40B4-BE49-F238E27FC236}">
                  <a16:creationId xmlns:a16="http://schemas.microsoft.com/office/drawing/2014/main" id="{8F910452-506A-47E3-88C7-DEFD7E859718}"/>
                </a:ext>
              </a:extLst>
            </xdr:cNvPr>
            <xdr:cNvGraphicFramePr/>
          </xdr:nvGraphicFramePr>
          <xdr:xfrm>
            <a:off x="0" y="0"/>
            <a:ext cx="0" cy="0"/>
          </xdr:xfrm>
          <a:graphic>
            <a:graphicData uri="http://schemas.microsoft.com/office/drawing/2010/slicer">
              <sle:slicer xmlns:sle="http://schemas.microsoft.com/office/drawing/2010/slicer" name="F1 Kön 3"/>
            </a:graphicData>
          </a:graphic>
        </xdr:graphicFrame>
      </mc:Choice>
      <mc:Fallback xmlns="">
        <xdr:sp macro="" textlink="">
          <xdr:nvSpPr>
            <xdr:cNvPr id="0" name=""/>
            <xdr:cNvSpPr>
              <a:spLocks noTextEdit="1"/>
            </xdr:cNvSpPr>
          </xdr:nvSpPr>
          <xdr:spPr>
            <a:xfrm>
              <a:off x="10112375" y="2778125"/>
              <a:ext cx="1498600" cy="11620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wsDr>
</file>

<file path=xl/drawings/drawing5.xml><?xml version="1.0" encoding="utf-8"?>
<xdr:wsDr xmlns:xdr="http://schemas.openxmlformats.org/drawingml/2006/spreadsheetDrawing" xmlns:a="http://schemas.openxmlformats.org/drawingml/2006/main">
  <xdr:twoCellAnchor editAs="oneCell">
    <xdr:from>
      <xdr:col>11</xdr:col>
      <xdr:colOff>25400</xdr:colOff>
      <xdr:row>2</xdr:row>
      <xdr:rowOff>152401</xdr:rowOff>
    </xdr:from>
    <xdr:to>
      <xdr:col>15</xdr:col>
      <xdr:colOff>333375</xdr:colOff>
      <xdr:row>12</xdr:row>
      <xdr:rowOff>104776</xdr:rowOff>
    </xdr:to>
    <mc:AlternateContent xmlns:mc="http://schemas.openxmlformats.org/markup-compatibility/2006" xmlns:a14="http://schemas.microsoft.com/office/drawing/2010/main">
      <mc:Choice Requires="a14">
        <xdr:graphicFrame macro="">
          <xdr:nvGraphicFramePr>
            <xdr:cNvPr id="2" name="Resultatenhet 2">
              <a:extLst>
                <a:ext uri="{FF2B5EF4-FFF2-40B4-BE49-F238E27FC236}">
                  <a16:creationId xmlns:a16="http://schemas.microsoft.com/office/drawing/2014/main" id="{D10E4E88-8529-4091-B8AC-C0BF4CFB7CBA}"/>
                </a:ext>
              </a:extLst>
            </xdr:cNvPr>
            <xdr:cNvGraphicFramePr/>
          </xdr:nvGraphicFramePr>
          <xdr:xfrm>
            <a:off x="0" y="0"/>
            <a:ext cx="0" cy="0"/>
          </xdr:xfrm>
          <a:graphic>
            <a:graphicData uri="http://schemas.microsoft.com/office/drawing/2010/slicer">
              <sle:slicer xmlns:sle="http://schemas.microsoft.com/office/drawing/2010/slicer" name="Resultatenhet 2"/>
            </a:graphicData>
          </a:graphic>
        </xdr:graphicFrame>
      </mc:Choice>
      <mc:Fallback xmlns="">
        <xdr:sp macro="" textlink="">
          <xdr:nvSpPr>
            <xdr:cNvPr id="0" name=""/>
            <xdr:cNvSpPr>
              <a:spLocks noTextEdit="1"/>
            </xdr:cNvSpPr>
          </xdr:nvSpPr>
          <xdr:spPr>
            <a:xfrm>
              <a:off x="3543300" y="520700"/>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18</xdr:col>
      <xdr:colOff>120650</xdr:colOff>
      <xdr:row>2</xdr:row>
      <xdr:rowOff>120651</xdr:rowOff>
    </xdr:from>
    <xdr:to>
      <xdr:col>22</xdr:col>
      <xdr:colOff>276225</xdr:colOff>
      <xdr:row>8</xdr:row>
      <xdr:rowOff>158750</xdr:rowOff>
    </xdr:to>
    <mc:AlternateContent xmlns:mc="http://schemas.openxmlformats.org/markup-compatibility/2006" xmlns:a14="http://schemas.microsoft.com/office/drawing/2010/main">
      <mc:Choice Requires="a14">
        <xdr:graphicFrame macro="">
          <xdr:nvGraphicFramePr>
            <xdr:cNvPr id="3" name="F1 Kön 2">
              <a:extLst>
                <a:ext uri="{FF2B5EF4-FFF2-40B4-BE49-F238E27FC236}">
                  <a16:creationId xmlns:a16="http://schemas.microsoft.com/office/drawing/2014/main" id="{2861818A-DF29-44FD-89D1-DDC6C69EF0B9}"/>
                </a:ext>
              </a:extLst>
            </xdr:cNvPr>
            <xdr:cNvGraphicFramePr/>
          </xdr:nvGraphicFramePr>
          <xdr:xfrm>
            <a:off x="0" y="0"/>
            <a:ext cx="0" cy="0"/>
          </xdr:xfrm>
          <a:graphic>
            <a:graphicData uri="http://schemas.microsoft.com/office/drawing/2010/slicer">
              <sle:slicer xmlns:sle="http://schemas.microsoft.com/office/drawing/2010/slicer" name="F1 Kön 2"/>
            </a:graphicData>
          </a:graphic>
        </xdr:graphicFrame>
      </mc:Choice>
      <mc:Fallback xmlns="">
        <xdr:sp macro="" textlink="">
          <xdr:nvSpPr>
            <xdr:cNvPr id="0" name=""/>
            <xdr:cNvSpPr>
              <a:spLocks noTextEdit="1"/>
            </xdr:cNvSpPr>
          </xdr:nvSpPr>
          <xdr:spPr>
            <a:xfrm>
              <a:off x="5746750" y="495300"/>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28</xdr:col>
      <xdr:colOff>390525</xdr:colOff>
      <xdr:row>3</xdr:row>
      <xdr:rowOff>161925</xdr:rowOff>
    </xdr:from>
    <xdr:to>
      <xdr:col>31</xdr:col>
      <xdr:colOff>390525</xdr:colOff>
      <xdr:row>17</xdr:row>
      <xdr:rowOff>19050</xdr:rowOff>
    </xdr:to>
    <mc:AlternateContent xmlns:mc="http://schemas.openxmlformats.org/markup-compatibility/2006" xmlns:a14="http://schemas.microsoft.com/office/drawing/2010/main">
      <mc:Choice Requires="a14">
        <xdr:graphicFrame macro="">
          <xdr:nvGraphicFramePr>
            <xdr:cNvPr id="3" name="F1 Kön">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microsoft.com/office/drawing/2010/slicer">
              <sle:slicer xmlns:sle="http://schemas.microsoft.com/office/drawing/2010/slicer" name="F1 Kön"/>
            </a:graphicData>
          </a:graphic>
        </xdr:graphicFrame>
      </mc:Choice>
      <mc:Fallback xmlns="">
        <xdr:sp macro="" textlink="">
          <xdr:nvSpPr>
            <xdr:cNvPr id="0" name=""/>
            <xdr:cNvSpPr>
              <a:spLocks noTextEdit="1"/>
            </xdr:cNvSpPr>
          </xdr:nvSpPr>
          <xdr:spPr>
            <a:xfrm>
              <a:off x="10106025" y="733425"/>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kan användas i alla versioner från och med Excel 2010.
Det går inte att använda utsnittet om formen har ändrats i en tidigare version av Excel eller om arbetsboken har sparats i Excel 2003 eller en tidigare version.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rborelius Bodman, Elin" refreshedDate="45012.352767592594" createdVersion="6" refreshedVersion="6" minRefreshableVersion="3" recordCount="168" xr:uid="{93FCE86B-0AB2-4B0D-A41D-051F5A5795A3}">
  <cacheSource type="worksheet">
    <worksheetSource name="Elever5"/>
  </cacheSource>
  <cacheFields count="32">
    <cacheField name="Skolår" numFmtId="0">
      <sharedItems containsBlank="1"/>
    </cacheField>
    <cacheField name="Skolområde" numFmtId="0">
      <sharedItems containsBlank="1"/>
    </cacheField>
    <cacheField name="Resultatenhet" numFmtId="0">
      <sharedItems containsBlank="1" count="5">
        <s v="Apalbyskolan"/>
        <s v="Ekbergaskolan"/>
        <s v="Håkantorpsskolan"/>
        <m/>
        <s v="Skallbergsskolan" u="1"/>
      </sharedItems>
    </cacheField>
    <cacheField name="Kod" numFmtId="0">
      <sharedItems containsString="0" containsBlank="1" containsNumber="1" containsInteger="1" minValue="1" maxValue="4"/>
    </cacheField>
    <cacheField name="Typ" numFmtId="0">
      <sharedItems/>
    </cacheField>
    <cacheField name="År" numFmtId="0">
      <sharedItems containsSemiMixedTypes="0" containsString="0" containsNumber="1" containsInteger="1" minValue="2016" maxValue="2023" count="8">
        <n v="2020"/>
        <n v="2016"/>
        <n v="2019"/>
        <n v="2017"/>
        <n v="2018"/>
        <n v="2021"/>
        <n v="2022"/>
        <n v="2023"/>
      </sharedItems>
    </cacheField>
    <cacheField name="F1 Kön" numFmtId="0">
      <sharedItems containsString="0" containsBlank="1" containsNumber="1" containsInteger="1" minValue="0" maxValue="5" count="5">
        <n v="2"/>
        <n v="1"/>
        <m/>
        <n v="0" u="1"/>
        <n v="5" u="1"/>
      </sharedItems>
    </cacheField>
    <cacheField name="F2" numFmtId="0">
      <sharedItems containsString="0" containsBlank="1" containsNumber="1" containsInteger="1" minValue="0" maxValue="10" count="3">
        <n v="10"/>
        <m/>
        <n v="0"/>
      </sharedItems>
    </cacheField>
    <cacheField name="F3" numFmtId="0">
      <sharedItems containsString="0" containsBlank="1" containsNumber="1" containsInteger="1" minValue="0" maxValue="10" count="4">
        <n v="10"/>
        <n v="0"/>
        <m/>
        <n v="5"/>
      </sharedItems>
    </cacheField>
    <cacheField name="F4" numFmtId="0">
      <sharedItems containsBlank="1" containsMixedTypes="1" containsNumber="1" containsInteger="1" minValue="5" maxValue="10" count="4">
        <n v="10"/>
        <m/>
        <s v=" "/>
        <n v="5"/>
      </sharedItems>
    </cacheField>
    <cacheField name="F5" numFmtId="0">
      <sharedItems containsBlank="1" containsMixedTypes="1" containsNumber="1" containsInteger="1" minValue="0" maxValue="10" count="5">
        <n v="10"/>
        <m/>
        <s v=" "/>
        <n v="0"/>
        <n v="5"/>
      </sharedItems>
    </cacheField>
    <cacheField name="F6" numFmtId="0">
      <sharedItems containsBlank="1" containsMixedTypes="1" containsNumber="1" containsInteger="1" minValue="0" maxValue="10" count="5">
        <n v="10"/>
        <m/>
        <n v="0"/>
        <s v=" "/>
        <n v="5"/>
      </sharedItems>
    </cacheField>
    <cacheField name="F7" numFmtId="0">
      <sharedItems containsBlank="1" containsMixedTypes="1" containsNumber="1" containsInteger="1" minValue="0" maxValue="10" count="5">
        <n v="10"/>
        <m/>
        <s v=" "/>
        <n v="0"/>
        <n v="5"/>
      </sharedItems>
    </cacheField>
    <cacheField name="F8" numFmtId="0">
      <sharedItems containsBlank="1" containsMixedTypes="1" containsNumber="1" containsInteger="1" minValue="0" maxValue="10" count="6">
        <n v="10"/>
        <s v="-"/>
        <m/>
        <s v=" "/>
        <n v="0"/>
        <n v="5"/>
      </sharedItems>
    </cacheField>
    <cacheField name="F9" numFmtId="0">
      <sharedItems containsBlank="1" containsMixedTypes="1" containsNumber="1" containsInteger="1" minValue="5" maxValue="10" count="5">
        <n v="10"/>
        <s v="-"/>
        <m/>
        <s v=" "/>
        <n v="5"/>
      </sharedItems>
    </cacheField>
    <cacheField name="F10" numFmtId="0">
      <sharedItems containsBlank="1" containsMixedTypes="1" containsNumber="1" containsInteger="1" minValue="0" maxValue="10" count="6">
        <n v="10"/>
        <s v="-"/>
        <n v="0"/>
        <m/>
        <s v=" "/>
        <n v="5"/>
      </sharedItems>
    </cacheField>
    <cacheField name="F11" numFmtId="0">
      <sharedItems containsBlank="1" containsMixedTypes="1" containsNumber="1" containsInteger="1" minValue="0" maxValue="10" count="6">
        <n v="10"/>
        <s v="-"/>
        <m/>
        <s v=" "/>
        <n v="0"/>
        <n v="5"/>
      </sharedItems>
    </cacheField>
    <cacheField name="F12" numFmtId="0">
      <sharedItems containsString="0" containsBlank="1" containsNumber="1" containsInteger="1" minValue="2" maxValue="9"/>
    </cacheField>
    <cacheField name="F13" numFmtId="0">
      <sharedItems containsBlank="1" containsMixedTypes="1" containsNumber="1" containsInteger="1" minValue="1" maxValue="2" count="4">
        <n v="1"/>
        <m/>
        <n v="2"/>
        <s v=" "/>
      </sharedItems>
    </cacheField>
    <cacheField name="F14" numFmtId="0">
      <sharedItems containsBlank="1" containsMixedTypes="1" containsNumber="1" containsInteger="1" minValue="0" maxValue="10" count="5">
        <n v="10"/>
        <m/>
        <s v=" "/>
        <n v="0"/>
        <n v="5"/>
      </sharedItems>
    </cacheField>
    <cacheField name="F15" numFmtId="0">
      <sharedItems containsBlank="1" containsMixedTypes="1" containsNumber="1" containsInteger="1" minValue="0" maxValue="10" count="5">
        <n v="10"/>
        <n v="0"/>
        <m/>
        <s v=" "/>
        <n v="5"/>
      </sharedItems>
    </cacheField>
    <cacheField name="F16" numFmtId="0">
      <sharedItems containsBlank="1" containsMixedTypes="1" containsNumber="1" containsInteger="1" minValue="0" maxValue="10" count="5">
        <n v="10"/>
        <m/>
        <s v=" "/>
        <n v="0"/>
        <n v="5"/>
      </sharedItems>
    </cacheField>
    <cacheField name="F17" numFmtId="0">
      <sharedItems containsBlank="1" containsMixedTypes="1" containsNumber="1" containsInteger="1" minValue="0" maxValue="10" count="5">
        <n v="10"/>
        <m/>
        <s v=" "/>
        <n v="0"/>
        <n v="5"/>
      </sharedItems>
    </cacheField>
    <cacheField name="F18" numFmtId="0">
      <sharedItems containsBlank="1" containsMixedTypes="1" containsNumber="1" containsInteger="1" minValue="0" maxValue="10" count="5">
        <n v="10"/>
        <m/>
        <s v=" "/>
        <n v="0"/>
        <n v="5"/>
      </sharedItems>
    </cacheField>
    <cacheField name="F19" numFmtId="0">
      <sharedItems containsBlank="1" containsMixedTypes="1" containsNumber="1" containsInteger="1" minValue="0" maxValue="10" count="5">
        <n v="10"/>
        <m/>
        <s v=" "/>
        <n v="0"/>
        <n v="5"/>
      </sharedItems>
    </cacheField>
    <cacheField name="F20" numFmtId="0">
      <sharedItems containsBlank="1" containsMixedTypes="1" containsNumber="1" containsInteger="1" minValue="0" maxValue="10" count="5">
        <n v="10"/>
        <m/>
        <s v=" "/>
        <n v="0"/>
        <n v="5"/>
      </sharedItems>
    </cacheField>
    <cacheField name="F21" numFmtId="0">
      <sharedItems containsBlank="1" containsMixedTypes="1" containsNumber="1" containsInteger="1" minValue="0" maxValue="10" count="5">
        <n v="10"/>
        <m/>
        <s v=" "/>
        <n v="0"/>
        <n v="5"/>
      </sharedItems>
    </cacheField>
    <cacheField name="F22" numFmtId="0">
      <sharedItems containsBlank="1" containsMixedTypes="1" containsNumber="1" containsInteger="1" minValue="5" maxValue="10" count="4">
        <n v="10"/>
        <m/>
        <s v=" "/>
        <n v="5"/>
      </sharedItems>
    </cacheField>
    <cacheField name="F23" numFmtId="0">
      <sharedItems containsString="0" containsBlank="1" containsNumber="1" containsInteger="1" minValue="0" maxValue="10"/>
    </cacheField>
    <cacheField name="F24" numFmtId="0">
      <sharedItems containsString="0" containsBlank="1" containsNumber="1" containsInteger="1" minValue="0" maxValue="10"/>
    </cacheField>
    <cacheField name="F25" numFmtId="0">
      <sharedItems containsString="0" containsBlank="1" containsNumber="1" containsInteger="1" minValue="5" maxValue="10"/>
    </cacheField>
    <cacheField name="F26" numFmtId="0">
      <sharedItems containsString="0" containsBlank="1" containsNumber="1" containsInteger="1" minValue="0" maxValue="10"/>
    </cacheField>
  </cacheFields>
  <extLst>
    <ext xmlns:x14="http://schemas.microsoft.com/office/spreadsheetml/2009/9/main" uri="{725AE2AE-9491-48be-B2B4-4EB974FC3084}">
      <x14:pivotCacheDefinition pivotCacheId="465431364"/>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rborelius Bodman, Elin" refreshedDate="45012.352770833335" createdVersion="4" refreshedVersion="6" minRefreshableVersion="3" recordCount="107" xr:uid="{00000000-000A-0000-FFFF-FFFF01000000}">
  <cacheSource type="worksheet">
    <worksheetSource name="Elever"/>
  </cacheSource>
  <cacheFields count="32">
    <cacheField name="Skolår" numFmtId="0">
      <sharedItems containsBlank="1"/>
    </cacheField>
    <cacheField name="Skolområde" numFmtId="0">
      <sharedItems containsNonDate="0" containsString="0" containsBlank="1"/>
    </cacheField>
    <cacheField name="Resultatenhet" numFmtId="0">
      <sharedItems containsBlank="1" count="101">
        <s v="Apalbyskolan"/>
        <s v="Ekbergaskolan"/>
        <s v="Håkantorpsskolan"/>
        <m/>
        <s v="Norra Vallbyskolan" u="1"/>
        <s v="Västerås Internationella skola" u="1"/>
        <s v="Waldorfskolan" u="1"/>
        <s v="Hammarbyskolan" u="1"/>
        <s v="Västerås Waldorfskola" u="1"/>
        <s v="Önstaskolan" u="1"/>
        <s v="Rotundaskolan" u="1"/>
        <s v="Fredriksbergsskolan" u="1"/>
        <s v="Västerås Citygymnasium" u="1"/>
        <s v="Yrkesgymnasiet" u="1"/>
        <s v="Nybyggeskolan" u="1"/>
        <s v="Lövängsskolan" u="1"/>
        <s v="Thoren Business School" u="1"/>
        <s v="Lärresursenheten totalt" u="1"/>
        <s v="Olympicaskolan" u="1"/>
        <s v="Storängsskolan" u="1"/>
        <s v="Skallbergskolan" u="1"/>
        <s v="Rudbeckianska gymnasiet" u="1"/>
        <s v="Bjurhovdaskolan" u="1"/>
        <s v="Kristiansborgsskolan" u="1"/>
        <s v="Widénska gymnasiet" u="1"/>
        <s v="S:ta Gertruds skola" u="1"/>
        <s v="Västerås ridgymnasium" u="1"/>
        <s v="Barkarö skola" u="1"/>
        <s v="Widenska gymnasiet" u="1"/>
        <s v="Jensen grundskola i Västerås" u="1"/>
        <s v="Skälbyskolan" u="1"/>
        <s v="ABB industrigymnasium" u="1"/>
        <s v="Hällbyskolan" u="1"/>
        <s v="Tortunaskolan" u="1"/>
        <s v="Hässlögymnasiet" u="1"/>
        <s v="Tillbergaskolan" u="1"/>
        <s v="Kunskapsgymnasiet" u="1"/>
        <s v="Edströmska" u="1"/>
        <s v="Skallbergsskolan" u="1"/>
        <s v="Herrgärdsskolan" u="1"/>
        <s v="S:t Ilians skola" u="1"/>
        <s v="Västerås Montessoriskola" u="1"/>
        <s v="Fridnässkolan" u="1"/>
        <s v="Pilträdsskolan" u="1"/>
        <s v="Centuriaskolan" u="1"/>
        <s v="Kopparlundsgymnasiet" u="1"/>
        <s v="Entreskolan" u="1"/>
        <s v="Ormkärrskolan" u="1"/>
        <s v="Romfartuna skola" u="1"/>
        <s v="Rösegårdsskolan" u="1"/>
        <s v="Realgymnasiet Västerås" u="1"/>
        <s v="Kunskapsgymnasiet Västerås" u="1"/>
        <s v="Viksängsskolan" u="1"/>
        <s v="Blåsboskolan" u="1"/>
        <s v="Trollbacksskolan" u="1"/>
        <s v="Ekeby skola" u="1"/>
        <s v="Persboskolan" u="1"/>
        <s v="Fryxellska skolan" u="1"/>
        <s v="Tranellska gymnasiet" u="1"/>
        <s v="Hahrska gymnasiet" u="1"/>
        <s v="Tibbleskolan" u="1"/>
        <s v="Irstaskolan" u="1"/>
        <s v="Dingtuna skola" u="1"/>
        <s v="Carlforsska gymnasiet" u="1"/>
        <s v="Bäckbyskolan" u="1"/>
        <s v="Grillska gymnasiet" u="1"/>
        <s v="Lidmanska gymnasiet" u="1"/>
        <s v="I ur och skur Misteln" u="1"/>
        <s v="Realgymnasiet" u="1"/>
        <s v="Design &amp; Construction College Västerås" u="1"/>
        <s v="Wijkmanska gymnasiet" u="1"/>
        <s v="Mistelskolan" u="1"/>
        <s v="Piltorpsskolan" u="1"/>
        <s v="Hamreskolan" u="1"/>
        <s v="Håkantorpskolan" u="1"/>
        <s v="Brandthovdaskolan" u="1"/>
        <s v="Jensens gymnasium Västerås" u="1"/>
        <s v="Rönnbyskolan" u="1"/>
        <s v="Internationella Engelska skolan" u="1"/>
        <s v="Klara gymnasium" u="1"/>
        <s v="Orrestaskolan" u="1"/>
        <s v="Malmabergsskolan" u="1"/>
        <s v="Mälarstrandsskolan" u="1"/>
        <s v="Hagabergskolan" u="1"/>
        <s v="Grundskolan Äventyret" u="1"/>
        <s v="JB gymnasiet" u="1"/>
        <s v="Jensen gymnasium" u="1"/>
        <s v="Norra Vallby skola" u="1"/>
        <s v="Framtidsgymnasiet" u="1"/>
        <s v="Västerås Idrottsgymnasium" u="1"/>
        <s v="Emausskolan" u="1"/>
        <s v="Kunskapsskolan" u="1"/>
        <s v="Hökåsenskolan" u="1"/>
        <s v="Kunskapsskolan i Västerås" u="1"/>
        <s v="IT-gymnasiet i Västerås" u="1"/>
        <s v="Vallbyskolan" u="1"/>
        <s v="Skiljeboskolan" u="1"/>
        <s v="Praktiska Västerås" u="1"/>
        <s v="Barkaröskolan" u="1"/>
        <s v="Entréskolan" u="1"/>
        <s v="Design och Construction College" u="1"/>
      </sharedItems>
    </cacheField>
    <cacheField name="Kod" numFmtId="0">
      <sharedItems containsSemiMixedTypes="0" containsString="0" containsNumber="1" containsInteger="1" minValue="1" maxValue="4"/>
    </cacheField>
    <cacheField name="Typ" numFmtId="0">
      <sharedItems/>
    </cacheField>
    <cacheField name="År" numFmtId="0">
      <sharedItems containsSemiMixedTypes="0" containsString="0" containsNumber="1" containsInteger="1" minValue="2011" maxValue="2023" count="13">
        <n v="2020"/>
        <n v="2019"/>
        <n v="2021"/>
        <n v="2022"/>
        <n v="2023"/>
        <n v="2015" u="1"/>
        <n v="2013" u="1"/>
        <n v="2018" u="1"/>
        <n v="2011" u="1"/>
        <n v="2016" u="1"/>
        <n v="2014" u="1"/>
        <n v="2012" u="1"/>
        <n v="2017" u="1"/>
      </sharedItems>
    </cacheField>
    <cacheField name="F1 Kön" numFmtId="0">
      <sharedItems containsMixedTypes="1" containsNumber="1" containsInteger="1" minValue="1" maxValue="2" count="3">
        <n v="2"/>
        <n v="1"/>
        <s v="Annat/Vill inte svara"/>
      </sharedItems>
    </cacheField>
    <cacheField name="F2" numFmtId="0">
      <sharedItems containsSemiMixedTypes="0" containsString="0" containsNumber="1" containsInteger="1" minValue="1" maxValue="9" count="4">
        <n v="3"/>
        <n v="1"/>
        <n v="2"/>
        <n v="9" u="1"/>
      </sharedItems>
    </cacheField>
    <cacheField name="F3" numFmtId="0">
      <sharedItems containsSemiMixedTypes="0" containsString="0" containsNumber="1" containsInteger="1" minValue="1" maxValue="9" count="4">
        <n v="3"/>
        <n v="2"/>
        <n v="1"/>
        <n v="9" u="1"/>
      </sharedItems>
    </cacheField>
    <cacheField name="F4" numFmtId="0">
      <sharedItems containsMixedTypes="1" containsNumber="1" containsInteger="1" minValue="1" maxValue="9" count="5">
        <n v="3"/>
        <s v=" "/>
        <n v="2"/>
        <n v="1"/>
        <n v="9" u="1"/>
      </sharedItems>
    </cacheField>
    <cacheField name="F5" numFmtId="0">
      <sharedItems containsBlank="1" containsMixedTypes="1" containsNumber="1" containsInteger="1" minValue="1" maxValue="9" count="6">
        <n v="3"/>
        <s v=" "/>
        <n v="2"/>
        <m/>
        <n v="1"/>
        <n v="9" u="1"/>
      </sharedItems>
    </cacheField>
    <cacheField name="F6" numFmtId="0">
      <sharedItems containsBlank="1" containsMixedTypes="1" containsNumber="1" containsInteger="1" minValue="1" maxValue="9" count="6">
        <n v="3"/>
        <n v="2"/>
        <n v="1"/>
        <s v=" "/>
        <m/>
        <n v="9" u="1"/>
      </sharedItems>
    </cacheField>
    <cacheField name="F7" numFmtId="0">
      <sharedItems containsBlank="1" containsMixedTypes="1" containsNumber="1" containsInteger="1" minValue="1" maxValue="9" count="6">
        <n v="3"/>
        <s v=" "/>
        <n v="2"/>
        <m/>
        <n v="1"/>
        <n v="9" u="1"/>
      </sharedItems>
    </cacheField>
    <cacheField name="F8" numFmtId="0">
      <sharedItems containsBlank="1" containsMixedTypes="1" containsNumber="1" containsInteger="1" minValue="1" maxValue="9" count="8">
        <n v="3"/>
        <n v="4"/>
        <s v=" "/>
        <m/>
        <n v="2"/>
        <n v="1"/>
        <n v="5" u="1"/>
        <n v="9" u="1"/>
      </sharedItems>
    </cacheField>
    <cacheField name="F9" numFmtId="0">
      <sharedItems containsBlank="1" containsMixedTypes="1" containsNumber="1" containsInteger="1" minValue="1" maxValue="99" count="9">
        <n v="3"/>
        <n v="4"/>
        <s v=" "/>
        <n v="2"/>
        <n v="99"/>
        <m/>
        <n v="1"/>
        <n v="5" u="1"/>
        <n v="9" u="1"/>
      </sharedItems>
    </cacheField>
    <cacheField name="F10" numFmtId="0">
      <sharedItems containsBlank="1" containsMixedTypes="1" containsNumber="1" containsInteger="1" minValue="1" maxValue="9" count="8">
        <n v="3"/>
        <n v="4"/>
        <s v=" "/>
        <m/>
        <n v="2"/>
        <n v="1"/>
        <n v="5" u="1"/>
        <n v="9" u="1"/>
      </sharedItems>
    </cacheField>
    <cacheField name="F11" numFmtId="0">
      <sharedItems containsBlank="1" containsMixedTypes="1" containsNumber="1" containsInteger="1" minValue="1" maxValue="9" count="8">
        <n v="3"/>
        <n v="4"/>
        <s v=" "/>
        <m/>
        <n v="1"/>
        <n v="2"/>
        <n v="5" u="1"/>
        <n v="9" u="1"/>
      </sharedItems>
    </cacheField>
    <cacheField name="F12" numFmtId="0">
      <sharedItems containsString="0" containsBlank="1" containsNumber="1" containsInteger="1" minValue="1" maxValue="9" count="7">
        <m/>
        <n v="2"/>
        <n v="5" u="1"/>
        <n v="1" u="1"/>
        <n v="3" u="1"/>
        <n v="9" u="1"/>
        <n v="4" u="1"/>
      </sharedItems>
    </cacheField>
    <cacheField name="F13" numFmtId="0">
      <sharedItems containsBlank="1" containsMixedTypes="1" containsNumber="1" containsInteger="1" minValue="1" maxValue="9" count="6">
        <n v="1"/>
        <n v="2"/>
        <s v=" "/>
        <m/>
        <n v="3" u="1"/>
        <n v="9" u="1"/>
      </sharedItems>
    </cacheField>
    <cacheField name="F14" numFmtId="0">
      <sharedItems containsBlank="1" containsMixedTypes="1" containsNumber="1" containsInteger="1" minValue="1" maxValue="9" count="6">
        <n v="3"/>
        <s v=" "/>
        <m/>
        <n v="2"/>
        <n v="1"/>
        <n v="9" u="1"/>
      </sharedItems>
    </cacheField>
    <cacheField name="F15" numFmtId="0">
      <sharedItems containsBlank="1" containsMixedTypes="1" containsNumber="1" containsInteger="1" minValue="1" maxValue="9" count="6">
        <n v="3"/>
        <n v="1"/>
        <s v=" "/>
        <n v="2"/>
        <m/>
        <n v="9" u="1"/>
      </sharedItems>
    </cacheField>
    <cacheField name="F16" numFmtId="0">
      <sharedItems containsBlank="1" containsMixedTypes="1" containsNumber="1" containsInteger="1" minValue="1" maxValue="9" count="6">
        <n v="3"/>
        <s v=" "/>
        <n v="1"/>
        <m/>
        <n v="2"/>
        <n v="9" u="1"/>
      </sharedItems>
    </cacheField>
    <cacheField name="F17" numFmtId="0">
      <sharedItems containsBlank="1" containsMixedTypes="1" containsNumber="1" containsInteger="1" minValue="1" maxValue="9" count="6">
        <n v="3"/>
        <s v=" "/>
        <n v="1"/>
        <n v="2"/>
        <m/>
        <n v="9" u="1"/>
      </sharedItems>
    </cacheField>
    <cacheField name="F18" numFmtId="0">
      <sharedItems containsBlank="1" containsMixedTypes="1" containsNumber="1" containsInteger="1" minValue="1" maxValue="9" count="6">
        <n v="3"/>
        <s v=" "/>
        <n v="1"/>
        <m/>
        <n v="2"/>
        <n v="9" u="1"/>
      </sharedItems>
    </cacheField>
    <cacheField name="F19" numFmtId="0">
      <sharedItems containsBlank="1" containsMixedTypes="1" containsNumber="1" containsInteger="1" minValue="1" maxValue="9" count="6">
        <n v="3"/>
        <s v=" "/>
        <m/>
        <n v="2"/>
        <n v="1"/>
        <n v="9" u="1"/>
      </sharedItems>
    </cacheField>
    <cacheField name="F20" numFmtId="0">
      <sharedItems containsBlank="1" containsMixedTypes="1" containsNumber="1" containsInteger="1" minValue="1" maxValue="9" count="6">
        <n v="3"/>
        <s v=" "/>
        <n v="2"/>
        <m/>
        <n v="1"/>
        <n v="9" u="1"/>
      </sharedItems>
    </cacheField>
    <cacheField name="F21" numFmtId="0">
      <sharedItems containsBlank="1" containsMixedTypes="1" containsNumber="1" containsInteger="1" minValue="1" maxValue="9" count="6">
        <n v="3"/>
        <m/>
        <s v=" "/>
        <n v="2"/>
        <n v="1"/>
        <n v="9" u="1"/>
      </sharedItems>
    </cacheField>
    <cacheField name="F22" numFmtId="0">
      <sharedItems containsBlank="1" containsMixedTypes="1" containsNumber="1" containsInteger="1" minValue="1" maxValue="9" count="6">
        <n v="3"/>
        <m/>
        <s v=" "/>
        <n v="2"/>
        <n v="1"/>
        <n v="9" u="1"/>
      </sharedItems>
    </cacheField>
    <cacheField name="F23" numFmtId="0">
      <sharedItems containsString="0" containsBlank="1" containsNumber="1" containsInteger="1" minValue="1" maxValue="3" count="4">
        <m/>
        <n v="3"/>
        <n v="2"/>
        <n v="1"/>
      </sharedItems>
    </cacheField>
    <cacheField name="F24" numFmtId="0">
      <sharedItems containsString="0" containsBlank="1" containsNumber="1" containsInteger="1" minValue="1" maxValue="2" count="3">
        <m/>
        <n v="2"/>
        <n v="1"/>
      </sharedItems>
    </cacheField>
    <cacheField name="F25" numFmtId="0">
      <sharedItems containsString="0" containsBlank="1" containsNumber="1" containsInteger="1" minValue="1" maxValue="2" count="3">
        <m/>
        <n v="1"/>
        <n v="2"/>
      </sharedItems>
    </cacheField>
    <cacheField name="F26" numFmtId="0">
      <sharedItems containsString="0" containsBlank="1" containsNumber="1" containsInteger="1" minValue="1" maxValue="2" count="3">
        <m/>
        <n v="1"/>
        <n v="2"/>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8">
  <r>
    <s v="Särskolan"/>
    <m/>
    <x v="0"/>
    <n v="1"/>
    <s v="Elever1-3"/>
    <x v="0"/>
    <x v="0"/>
    <x v="0"/>
    <x v="0"/>
    <x v="0"/>
    <x v="0"/>
    <x v="0"/>
    <x v="0"/>
    <x v="0"/>
    <x v="0"/>
    <x v="0"/>
    <x v="0"/>
    <m/>
    <x v="0"/>
    <x v="0"/>
    <x v="0"/>
    <x v="0"/>
    <x v="0"/>
    <x v="0"/>
    <x v="0"/>
    <x v="0"/>
    <x v="0"/>
    <x v="0"/>
    <m/>
    <m/>
    <m/>
    <m/>
  </r>
  <r>
    <s v="Särskolan"/>
    <m/>
    <x v="0"/>
    <n v="1"/>
    <s v="Elever1-3"/>
    <x v="0"/>
    <x v="1"/>
    <x v="0"/>
    <x v="0"/>
    <x v="0"/>
    <x v="0"/>
    <x v="0"/>
    <x v="0"/>
    <x v="0"/>
    <x v="0"/>
    <x v="0"/>
    <x v="0"/>
    <m/>
    <x v="0"/>
    <x v="0"/>
    <x v="0"/>
    <x v="0"/>
    <x v="0"/>
    <x v="0"/>
    <x v="0"/>
    <x v="0"/>
    <x v="0"/>
    <x v="0"/>
    <m/>
    <m/>
    <m/>
    <m/>
  </r>
  <r>
    <s v="Särskolan"/>
    <m/>
    <x v="0"/>
    <n v="1"/>
    <s v="Elever1-3"/>
    <x v="0"/>
    <x v="1"/>
    <x v="0"/>
    <x v="0"/>
    <x v="0"/>
    <x v="0"/>
    <x v="1"/>
    <x v="0"/>
    <x v="0"/>
    <x v="0"/>
    <x v="0"/>
    <x v="0"/>
    <m/>
    <x v="0"/>
    <x v="0"/>
    <x v="1"/>
    <x v="0"/>
    <x v="0"/>
    <x v="0"/>
    <x v="0"/>
    <x v="0"/>
    <x v="0"/>
    <x v="0"/>
    <m/>
    <m/>
    <m/>
    <m/>
  </r>
  <r>
    <s v="Särskolan"/>
    <m/>
    <x v="0"/>
    <n v="1"/>
    <s v="Elever1-3"/>
    <x v="0"/>
    <x v="1"/>
    <x v="0"/>
    <x v="0"/>
    <x v="0"/>
    <x v="0"/>
    <x v="0"/>
    <x v="0"/>
    <x v="0"/>
    <x v="0"/>
    <x v="0"/>
    <x v="0"/>
    <m/>
    <x v="0"/>
    <x v="0"/>
    <x v="0"/>
    <x v="0"/>
    <x v="0"/>
    <x v="0"/>
    <x v="0"/>
    <x v="0"/>
    <x v="0"/>
    <x v="0"/>
    <m/>
    <m/>
    <m/>
    <m/>
  </r>
  <r>
    <s v="Särskolan"/>
    <m/>
    <x v="0"/>
    <n v="1"/>
    <s v="Elever1-3"/>
    <x v="0"/>
    <x v="1"/>
    <x v="0"/>
    <x v="0"/>
    <x v="0"/>
    <x v="0"/>
    <x v="2"/>
    <x v="0"/>
    <x v="0"/>
    <x v="0"/>
    <x v="0"/>
    <x v="0"/>
    <m/>
    <x v="0"/>
    <x v="0"/>
    <x v="1"/>
    <x v="0"/>
    <x v="0"/>
    <x v="0"/>
    <x v="0"/>
    <x v="0"/>
    <x v="1"/>
    <x v="1"/>
    <m/>
    <m/>
    <m/>
    <m/>
  </r>
  <r>
    <s v="Särskolan"/>
    <m/>
    <x v="0"/>
    <n v="1"/>
    <s v="Elever1-3"/>
    <x v="0"/>
    <x v="0"/>
    <x v="0"/>
    <x v="0"/>
    <x v="0"/>
    <x v="0"/>
    <x v="0"/>
    <x v="0"/>
    <x v="0"/>
    <x v="0"/>
    <x v="0"/>
    <x v="0"/>
    <m/>
    <x v="0"/>
    <x v="0"/>
    <x v="0"/>
    <x v="0"/>
    <x v="0"/>
    <x v="0"/>
    <x v="0"/>
    <x v="0"/>
    <x v="0"/>
    <x v="0"/>
    <m/>
    <m/>
    <m/>
    <m/>
  </r>
  <r>
    <s v="Särskolan"/>
    <s v="08"/>
    <x v="1"/>
    <n v="2"/>
    <s v="Elever1-3"/>
    <x v="1"/>
    <x v="0"/>
    <x v="0"/>
    <x v="0"/>
    <x v="0"/>
    <x v="0"/>
    <x v="0"/>
    <x v="0"/>
    <x v="1"/>
    <x v="1"/>
    <x v="1"/>
    <x v="1"/>
    <n v="4"/>
    <x v="1"/>
    <x v="1"/>
    <x v="2"/>
    <x v="1"/>
    <x v="1"/>
    <x v="1"/>
    <x v="1"/>
    <x v="1"/>
    <x v="1"/>
    <x v="1"/>
    <m/>
    <m/>
    <m/>
    <m/>
  </r>
  <r>
    <s v="Särskolan"/>
    <s v="08"/>
    <x v="1"/>
    <n v="2"/>
    <s v="Elever1-3"/>
    <x v="1"/>
    <x v="1"/>
    <x v="0"/>
    <x v="0"/>
    <x v="0"/>
    <x v="0"/>
    <x v="0"/>
    <x v="0"/>
    <x v="1"/>
    <x v="2"/>
    <x v="1"/>
    <x v="1"/>
    <n v="4"/>
    <x v="1"/>
    <x v="1"/>
    <x v="2"/>
    <x v="1"/>
    <x v="1"/>
    <x v="1"/>
    <x v="1"/>
    <x v="1"/>
    <x v="1"/>
    <x v="1"/>
    <m/>
    <m/>
    <m/>
    <m/>
  </r>
  <r>
    <s v="Särskolan"/>
    <s v="08"/>
    <x v="1"/>
    <n v="2"/>
    <s v="Elever1-3"/>
    <x v="1"/>
    <x v="1"/>
    <x v="0"/>
    <x v="0"/>
    <x v="0"/>
    <x v="0"/>
    <x v="0"/>
    <x v="0"/>
    <x v="1"/>
    <x v="1"/>
    <x v="1"/>
    <x v="1"/>
    <n v="4"/>
    <x v="1"/>
    <x v="1"/>
    <x v="2"/>
    <x v="1"/>
    <x v="1"/>
    <x v="1"/>
    <x v="1"/>
    <x v="1"/>
    <x v="1"/>
    <x v="1"/>
    <m/>
    <m/>
    <m/>
    <m/>
  </r>
  <r>
    <s v="Särskolan"/>
    <s v="08"/>
    <x v="1"/>
    <n v="2"/>
    <s v="Elever1-3"/>
    <x v="1"/>
    <x v="0"/>
    <x v="1"/>
    <x v="0"/>
    <x v="0"/>
    <x v="0"/>
    <x v="2"/>
    <x v="0"/>
    <x v="2"/>
    <x v="1"/>
    <x v="2"/>
    <x v="1"/>
    <n v="4"/>
    <x v="1"/>
    <x v="1"/>
    <x v="2"/>
    <x v="1"/>
    <x v="1"/>
    <x v="1"/>
    <x v="1"/>
    <x v="1"/>
    <x v="1"/>
    <x v="1"/>
    <m/>
    <m/>
    <m/>
    <m/>
  </r>
  <r>
    <s v="Särskolan"/>
    <s v="08"/>
    <x v="1"/>
    <n v="2"/>
    <s v="Elever1-3"/>
    <x v="1"/>
    <x v="0"/>
    <x v="0"/>
    <x v="0"/>
    <x v="0"/>
    <x v="0"/>
    <x v="0"/>
    <x v="0"/>
    <x v="1"/>
    <x v="1"/>
    <x v="1"/>
    <x v="1"/>
    <n v="4"/>
    <x v="1"/>
    <x v="1"/>
    <x v="2"/>
    <x v="1"/>
    <x v="1"/>
    <x v="1"/>
    <x v="1"/>
    <x v="1"/>
    <x v="1"/>
    <x v="1"/>
    <m/>
    <m/>
    <m/>
    <m/>
  </r>
  <r>
    <s v="Särskolan"/>
    <s v="08"/>
    <x v="1"/>
    <n v="2"/>
    <s v="Elever1-3"/>
    <x v="1"/>
    <x v="1"/>
    <x v="0"/>
    <x v="0"/>
    <x v="0"/>
    <x v="0"/>
    <x v="0"/>
    <x v="0"/>
    <x v="1"/>
    <x v="1"/>
    <x v="1"/>
    <x v="1"/>
    <n v="4"/>
    <x v="1"/>
    <x v="1"/>
    <x v="2"/>
    <x v="1"/>
    <x v="1"/>
    <x v="1"/>
    <x v="1"/>
    <x v="1"/>
    <x v="1"/>
    <x v="1"/>
    <m/>
    <m/>
    <m/>
    <m/>
  </r>
  <r>
    <s v="Särskolan"/>
    <s v="08"/>
    <x v="1"/>
    <n v="2"/>
    <s v="Elever1-3"/>
    <x v="1"/>
    <x v="0"/>
    <x v="0"/>
    <x v="1"/>
    <x v="0"/>
    <x v="0"/>
    <x v="0"/>
    <x v="0"/>
    <x v="2"/>
    <x v="2"/>
    <x v="1"/>
    <x v="1"/>
    <n v="4"/>
    <x v="1"/>
    <x v="1"/>
    <x v="2"/>
    <x v="1"/>
    <x v="1"/>
    <x v="1"/>
    <x v="1"/>
    <x v="1"/>
    <x v="1"/>
    <x v="1"/>
    <m/>
    <m/>
    <m/>
    <m/>
  </r>
  <r>
    <s v="Särskolan"/>
    <s v="08"/>
    <x v="1"/>
    <n v="2"/>
    <s v="Elever1-3"/>
    <x v="1"/>
    <x v="0"/>
    <x v="0"/>
    <x v="0"/>
    <x v="0"/>
    <x v="1"/>
    <x v="0"/>
    <x v="0"/>
    <x v="2"/>
    <x v="1"/>
    <x v="1"/>
    <x v="1"/>
    <n v="4"/>
    <x v="1"/>
    <x v="1"/>
    <x v="2"/>
    <x v="1"/>
    <x v="1"/>
    <x v="1"/>
    <x v="1"/>
    <x v="1"/>
    <x v="1"/>
    <x v="1"/>
    <m/>
    <m/>
    <m/>
    <m/>
  </r>
  <r>
    <s v="Särskolan"/>
    <s v="08"/>
    <x v="1"/>
    <n v="2"/>
    <s v="Elever1-3"/>
    <x v="1"/>
    <x v="0"/>
    <x v="0"/>
    <x v="2"/>
    <x v="0"/>
    <x v="1"/>
    <x v="1"/>
    <x v="0"/>
    <x v="0"/>
    <x v="1"/>
    <x v="3"/>
    <x v="1"/>
    <n v="3"/>
    <x v="1"/>
    <x v="1"/>
    <x v="2"/>
    <x v="1"/>
    <x v="1"/>
    <x v="1"/>
    <x v="1"/>
    <x v="1"/>
    <x v="1"/>
    <x v="1"/>
    <m/>
    <m/>
    <m/>
    <m/>
  </r>
  <r>
    <s v="Särskolan"/>
    <s v="08"/>
    <x v="1"/>
    <n v="2"/>
    <s v="Elever1-3"/>
    <x v="1"/>
    <x v="0"/>
    <x v="0"/>
    <x v="1"/>
    <x v="1"/>
    <x v="0"/>
    <x v="1"/>
    <x v="0"/>
    <x v="1"/>
    <x v="1"/>
    <x v="0"/>
    <x v="0"/>
    <n v="4"/>
    <x v="1"/>
    <x v="1"/>
    <x v="2"/>
    <x v="1"/>
    <x v="1"/>
    <x v="1"/>
    <x v="1"/>
    <x v="1"/>
    <x v="1"/>
    <x v="1"/>
    <m/>
    <m/>
    <m/>
    <m/>
  </r>
  <r>
    <s v="Särskolan"/>
    <m/>
    <x v="1"/>
    <n v="2"/>
    <s v="Elever1-3"/>
    <x v="2"/>
    <x v="1"/>
    <x v="0"/>
    <x v="0"/>
    <x v="0"/>
    <x v="0"/>
    <x v="0"/>
    <x v="0"/>
    <x v="0"/>
    <x v="1"/>
    <x v="1"/>
    <x v="1"/>
    <m/>
    <x v="2"/>
    <x v="2"/>
    <x v="3"/>
    <x v="2"/>
    <x v="2"/>
    <x v="2"/>
    <x v="2"/>
    <x v="2"/>
    <x v="2"/>
    <x v="2"/>
    <m/>
    <m/>
    <m/>
    <m/>
  </r>
  <r>
    <s v="Särskolan"/>
    <m/>
    <x v="1"/>
    <n v="2"/>
    <s v="Elever1-3"/>
    <x v="2"/>
    <x v="1"/>
    <x v="0"/>
    <x v="0"/>
    <x v="0"/>
    <x v="0"/>
    <x v="0"/>
    <x v="0"/>
    <x v="1"/>
    <x v="1"/>
    <x v="1"/>
    <x v="1"/>
    <m/>
    <x v="0"/>
    <x v="0"/>
    <x v="0"/>
    <x v="0"/>
    <x v="0"/>
    <x v="0"/>
    <x v="0"/>
    <x v="0"/>
    <x v="0"/>
    <x v="0"/>
    <m/>
    <m/>
    <m/>
    <m/>
  </r>
  <r>
    <s v="Särskolan"/>
    <m/>
    <x v="1"/>
    <n v="2"/>
    <s v="Elever1-3"/>
    <x v="2"/>
    <x v="0"/>
    <x v="0"/>
    <x v="0"/>
    <x v="0"/>
    <x v="0"/>
    <x v="0"/>
    <x v="0"/>
    <x v="1"/>
    <x v="1"/>
    <x v="1"/>
    <x v="1"/>
    <m/>
    <x v="0"/>
    <x v="0"/>
    <x v="0"/>
    <x v="0"/>
    <x v="0"/>
    <x v="0"/>
    <x v="0"/>
    <x v="0"/>
    <x v="0"/>
    <x v="0"/>
    <m/>
    <m/>
    <m/>
    <m/>
  </r>
  <r>
    <s v="Särskolan"/>
    <m/>
    <x v="1"/>
    <n v="2"/>
    <s v="Elever1-3"/>
    <x v="2"/>
    <x v="1"/>
    <x v="0"/>
    <x v="0"/>
    <x v="0"/>
    <x v="2"/>
    <x v="0"/>
    <x v="0"/>
    <x v="1"/>
    <x v="1"/>
    <x v="1"/>
    <x v="1"/>
    <m/>
    <x v="0"/>
    <x v="0"/>
    <x v="0"/>
    <x v="0"/>
    <x v="0"/>
    <x v="0"/>
    <x v="0"/>
    <x v="0"/>
    <x v="0"/>
    <x v="0"/>
    <m/>
    <m/>
    <m/>
    <m/>
  </r>
  <r>
    <s v="Särskolan"/>
    <m/>
    <x v="1"/>
    <n v="2"/>
    <s v="Elever1-3"/>
    <x v="0"/>
    <x v="1"/>
    <x v="0"/>
    <x v="0"/>
    <x v="0"/>
    <x v="0"/>
    <x v="0"/>
    <x v="0"/>
    <x v="0"/>
    <x v="0"/>
    <x v="0"/>
    <x v="0"/>
    <m/>
    <x v="0"/>
    <x v="0"/>
    <x v="0"/>
    <x v="0"/>
    <x v="0"/>
    <x v="0"/>
    <x v="0"/>
    <x v="0"/>
    <x v="0"/>
    <x v="0"/>
    <m/>
    <m/>
    <m/>
    <m/>
  </r>
  <r>
    <s v="Särskolan"/>
    <m/>
    <x v="1"/>
    <n v="2"/>
    <s v="Elever1-3"/>
    <x v="0"/>
    <x v="0"/>
    <x v="0"/>
    <x v="0"/>
    <x v="0"/>
    <x v="0"/>
    <x v="0"/>
    <x v="0"/>
    <x v="0"/>
    <x v="0"/>
    <x v="0"/>
    <x v="0"/>
    <m/>
    <x v="0"/>
    <x v="0"/>
    <x v="0"/>
    <x v="0"/>
    <x v="0"/>
    <x v="0"/>
    <x v="0"/>
    <x v="0"/>
    <x v="0"/>
    <x v="0"/>
    <m/>
    <m/>
    <m/>
    <m/>
  </r>
  <r>
    <s v="Särskolan"/>
    <m/>
    <x v="1"/>
    <n v="2"/>
    <s v="Elever1-3"/>
    <x v="0"/>
    <x v="0"/>
    <x v="0"/>
    <x v="0"/>
    <x v="0"/>
    <x v="0"/>
    <x v="0"/>
    <x v="0"/>
    <x v="0"/>
    <x v="0"/>
    <x v="0"/>
    <x v="0"/>
    <m/>
    <x v="0"/>
    <x v="0"/>
    <x v="0"/>
    <x v="0"/>
    <x v="0"/>
    <x v="0"/>
    <x v="0"/>
    <x v="0"/>
    <x v="0"/>
    <x v="0"/>
    <m/>
    <m/>
    <m/>
    <m/>
  </r>
  <r>
    <s v="Särskolan"/>
    <m/>
    <x v="1"/>
    <n v="2"/>
    <s v="Elever1-3"/>
    <x v="0"/>
    <x v="0"/>
    <x v="0"/>
    <x v="0"/>
    <x v="0"/>
    <x v="0"/>
    <x v="0"/>
    <x v="0"/>
    <x v="0"/>
    <x v="0"/>
    <x v="0"/>
    <x v="0"/>
    <m/>
    <x v="0"/>
    <x v="0"/>
    <x v="0"/>
    <x v="0"/>
    <x v="0"/>
    <x v="0"/>
    <x v="0"/>
    <x v="0"/>
    <x v="0"/>
    <x v="0"/>
    <m/>
    <m/>
    <m/>
    <m/>
  </r>
  <r>
    <s v="Särskolan"/>
    <s v="01"/>
    <x v="2"/>
    <n v="3"/>
    <s v="Elever1-3"/>
    <x v="1"/>
    <x v="1"/>
    <x v="0"/>
    <x v="0"/>
    <x v="0"/>
    <x v="0"/>
    <x v="0"/>
    <x v="0"/>
    <x v="1"/>
    <x v="1"/>
    <x v="1"/>
    <x v="1"/>
    <n v="4"/>
    <x v="1"/>
    <x v="1"/>
    <x v="2"/>
    <x v="1"/>
    <x v="1"/>
    <x v="1"/>
    <x v="1"/>
    <x v="1"/>
    <x v="1"/>
    <x v="1"/>
    <m/>
    <m/>
    <m/>
    <m/>
  </r>
  <r>
    <s v="Särskolan"/>
    <s v="01"/>
    <x v="2"/>
    <n v="3"/>
    <s v="Elever1-3"/>
    <x v="1"/>
    <x v="1"/>
    <x v="0"/>
    <x v="0"/>
    <x v="0"/>
    <x v="0"/>
    <x v="0"/>
    <x v="0"/>
    <x v="1"/>
    <x v="1"/>
    <x v="1"/>
    <x v="1"/>
    <n v="4"/>
    <x v="1"/>
    <x v="1"/>
    <x v="2"/>
    <x v="1"/>
    <x v="1"/>
    <x v="1"/>
    <x v="1"/>
    <x v="1"/>
    <x v="1"/>
    <x v="1"/>
    <m/>
    <m/>
    <m/>
    <m/>
  </r>
  <r>
    <s v="Särskolan"/>
    <s v="01"/>
    <x v="2"/>
    <n v="3"/>
    <s v="Elever1-3"/>
    <x v="1"/>
    <x v="1"/>
    <x v="0"/>
    <x v="0"/>
    <x v="0"/>
    <x v="0"/>
    <x v="2"/>
    <x v="0"/>
    <x v="1"/>
    <x v="1"/>
    <x v="1"/>
    <x v="1"/>
    <n v="4"/>
    <x v="1"/>
    <x v="1"/>
    <x v="2"/>
    <x v="1"/>
    <x v="1"/>
    <x v="1"/>
    <x v="1"/>
    <x v="1"/>
    <x v="1"/>
    <x v="1"/>
    <m/>
    <m/>
    <m/>
    <m/>
  </r>
  <r>
    <s v="Särskolan"/>
    <s v="01"/>
    <x v="2"/>
    <n v="3"/>
    <s v="Elever1-3"/>
    <x v="1"/>
    <x v="1"/>
    <x v="1"/>
    <x v="0"/>
    <x v="0"/>
    <x v="0"/>
    <x v="0"/>
    <x v="0"/>
    <x v="1"/>
    <x v="1"/>
    <x v="1"/>
    <x v="1"/>
    <n v="4"/>
    <x v="1"/>
    <x v="1"/>
    <x v="2"/>
    <x v="1"/>
    <x v="1"/>
    <x v="1"/>
    <x v="1"/>
    <x v="1"/>
    <x v="1"/>
    <x v="1"/>
    <m/>
    <m/>
    <m/>
    <m/>
  </r>
  <r>
    <s v="Särskolan"/>
    <s v="01"/>
    <x v="2"/>
    <n v="3"/>
    <s v="Elever1-3"/>
    <x v="1"/>
    <x v="1"/>
    <x v="0"/>
    <x v="0"/>
    <x v="0"/>
    <x v="0"/>
    <x v="0"/>
    <x v="0"/>
    <x v="1"/>
    <x v="1"/>
    <x v="1"/>
    <x v="1"/>
    <n v="4"/>
    <x v="1"/>
    <x v="1"/>
    <x v="2"/>
    <x v="1"/>
    <x v="1"/>
    <x v="1"/>
    <x v="1"/>
    <x v="1"/>
    <x v="1"/>
    <x v="1"/>
    <m/>
    <m/>
    <m/>
    <m/>
  </r>
  <r>
    <s v="Särskolan"/>
    <s v="01"/>
    <x v="2"/>
    <n v="3"/>
    <s v="Elever1-3"/>
    <x v="1"/>
    <x v="0"/>
    <x v="0"/>
    <x v="0"/>
    <x v="0"/>
    <x v="0"/>
    <x v="0"/>
    <x v="0"/>
    <x v="1"/>
    <x v="1"/>
    <x v="1"/>
    <x v="1"/>
    <n v="4"/>
    <x v="1"/>
    <x v="1"/>
    <x v="2"/>
    <x v="1"/>
    <x v="1"/>
    <x v="1"/>
    <x v="1"/>
    <x v="1"/>
    <x v="1"/>
    <x v="1"/>
    <m/>
    <m/>
    <m/>
    <m/>
  </r>
  <r>
    <s v="Särskolan"/>
    <s v="01"/>
    <x v="2"/>
    <n v="3"/>
    <s v="Elever1-3"/>
    <x v="1"/>
    <x v="0"/>
    <x v="0"/>
    <x v="0"/>
    <x v="0"/>
    <x v="0"/>
    <x v="0"/>
    <x v="0"/>
    <x v="1"/>
    <x v="1"/>
    <x v="1"/>
    <x v="1"/>
    <n v="4"/>
    <x v="1"/>
    <x v="1"/>
    <x v="2"/>
    <x v="1"/>
    <x v="1"/>
    <x v="1"/>
    <x v="1"/>
    <x v="1"/>
    <x v="1"/>
    <x v="1"/>
    <m/>
    <m/>
    <m/>
    <m/>
  </r>
  <r>
    <s v="Särskolan"/>
    <s v="01"/>
    <x v="2"/>
    <n v="3"/>
    <s v="Elever1-3"/>
    <x v="1"/>
    <x v="0"/>
    <x v="0"/>
    <x v="0"/>
    <x v="0"/>
    <x v="0"/>
    <x v="0"/>
    <x v="0"/>
    <x v="1"/>
    <x v="1"/>
    <x v="1"/>
    <x v="1"/>
    <n v="4"/>
    <x v="1"/>
    <x v="1"/>
    <x v="2"/>
    <x v="1"/>
    <x v="1"/>
    <x v="1"/>
    <x v="1"/>
    <x v="1"/>
    <x v="1"/>
    <x v="1"/>
    <m/>
    <m/>
    <m/>
    <m/>
  </r>
  <r>
    <s v="Särskolan"/>
    <s v="01"/>
    <x v="2"/>
    <n v="3"/>
    <s v="Elever1-3"/>
    <x v="1"/>
    <x v="0"/>
    <x v="0"/>
    <x v="0"/>
    <x v="0"/>
    <x v="0"/>
    <x v="1"/>
    <x v="0"/>
    <x v="2"/>
    <x v="2"/>
    <x v="1"/>
    <x v="2"/>
    <n v="4"/>
    <x v="1"/>
    <x v="1"/>
    <x v="2"/>
    <x v="1"/>
    <x v="1"/>
    <x v="1"/>
    <x v="1"/>
    <x v="1"/>
    <x v="1"/>
    <x v="1"/>
    <m/>
    <m/>
    <m/>
    <m/>
  </r>
  <r>
    <s v="Särskolan"/>
    <s v="01"/>
    <x v="2"/>
    <n v="3"/>
    <s v="Elever1-3"/>
    <x v="1"/>
    <x v="1"/>
    <x v="0"/>
    <x v="0"/>
    <x v="0"/>
    <x v="0"/>
    <x v="0"/>
    <x v="0"/>
    <x v="2"/>
    <x v="1"/>
    <x v="1"/>
    <x v="1"/>
    <n v="2"/>
    <x v="1"/>
    <x v="1"/>
    <x v="2"/>
    <x v="1"/>
    <x v="1"/>
    <x v="1"/>
    <x v="1"/>
    <x v="1"/>
    <x v="1"/>
    <x v="1"/>
    <m/>
    <m/>
    <m/>
    <m/>
  </r>
  <r>
    <s v="Särskolan"/>
    <s v="01"/>
    <x v="2"/>
    <n v="3"/>
    <s v="Elever1-3"/>
    <x v="1"/>
    <x v="0"/>
    <x v="0"/>
    <x v="0"/>
    <x v="0"/>
    <x v="0"/>
    <x v="0"/>
    <x v="0"/>
    <x v="1"/>
    <x v="1"/>
    <x v="1"/>
    <x v="1"/>
    <n v="4"/>
    <x v="1"/>
    <x v="1"/>
    <x v="2"/>
    <x v="1"/>
    <x v="1"/>
    <x v="1"/>
    <x v="1"/>
    <x v="1"/>
    <x v="1"/>
    <x v="1"/>
    <m/>
    <m/>
    <m/>
    <m/>
  </r>
  <r>
    <s v="Särskolan"/>
    <s v="01"/>
    <x v="2"/>
    <n v="3"/>
    <s v="Elever1-3"/>
    <x v="3"/>
    <x v="0"/>
    <x v="0"/>
    <x v="0"/>
    <x v="0"/>
    <x v="3"/>
    <x v="0"/>
    <x v="0"/>
    <x v="1"/>
    <x v="1"/>
    <x v="1"/>
    <x v="1"/>
    <n v="4"/>
    <x v="2"/>
    <x v="1"/>
    <x v="2"/>
    <x v="1"/>
    <x v="1"/>
    <x v="1"/>
    <x v="1"/>
    <x v="1"/>
    <x v="1"/>
    <x v="1"/>
    <m/>
    <m/>
    <m/>
    <m/>
  </r>
  <r>
    <s v="Särskolan"/>
    <s v="01"/>
    <x v="2"/>
    <n v="3"/>
    <s v="Elever1-3"/>
    <x v="3"/>
    <x v="0"/>
    <x v="0"/>
    <x v="0"/>
    <x v="0"/>
    <x v="0"/>
    <x v="0"/>
    <x v="0"/>
    <x v="1"/>
    <x v="1"/>
    <x v="1"/>
    <x v="1"/>
    <n v="3"/>
    <x v="0"/>
    <x v="0"/>
    <x v="2"/>
    <x v="0"/>
    <x v="0"/>
    <x v="0"/>
    <x v="0"/>
    <x v="0"/>
    <x v="0"/>
    <x v="0"/>
    <m/>
    <m/>
    <m/>
    <m/>
  </r>
  <r>
    <s v="Särskolan"/>
    <s v="01"/>
    <x v="2"/>
    <n v="3"/>
    <s v="Elever1-3"/>
    <x v="3"/>
    <x v="1"/>
    <x v="0"/>
    <x v="0"/>
    <x v="0"/>
    <x v="1"/>
    <x v="1"/>
    <x v="1"/>
    <x v="1"/>
    <x v="1"/>
    <x v="1"/>
    <x v="1"/>
    <n v="4"/>
    <x v="0"/>
    <x v="0"/>
    <x v="1"/>
    <x v="0"/>
    <x v="1"/>
    <x v="1"/>
    <x v="1"/>
    <x v="0"/>
    <x v="0"/>
    <x v="0"/>
    <m/>
    <m/>
    <m/>
    <m/>
  </r>
  <r>
    <s v="Särskolan"/>
    <s v="01"/>
    <x v="2"/>
    <n v="3"/>
    <s v="Elever1-3"/>
    <x v="3"/>
    <x v="1"/>
    <x v="0"/>
    <x v="0"/>
    <x v="0"/>
    <x v="0"/>
    <x v="0"/>
    <x v="0"/>
    <x v="1"/>
    <x v="1"/>
    <x v="1"/>
    <x v="1"/>
    <n v="4"/>
    <x v="2"/>
    <x v="1"/>
    <x v="2"/>
    <x v="1"/>
    <x v="1"/>
    <x v="1"/>
    <x v="1"/>
    <x v="1"/>
    <x v="1"/>
    <x v="1"/>
    <m/>
    <m/>
    <m/>
    <m/>
  </r>
  <r>
    <s v="Särskolan"/>
    <s v="01"/>
    <x v="2"/>
    <n v="3"/>
    <s v="Elever1-3"/>
    <x v="3"/>
    <x v="1"/>
    <x v="0"/>
    <x v="0"/>
    <x v="0"/>
    <x v="0"/>
    <x v="0"/>
    <x v="0"/>
    <x v="0"/>
    <x v="0"/>
    <x v="0"/>
    <x v="0"/>
    <n v="3"/>
    <x v="0"/>
    <x v="0"/>
    <x v="2"/>
    <x v="0"/>
    <x v="0"/>
    <x v="0"/>
    <x v="0"/>
    <x v="0"/>
    <x v="0"/>
    <x v="0"/>
    <m/>
    <m/>
    <m/>
    <m/>
  </r>
  <r>
    <s v="Särskolan"/>
    <s v="01"/>
    <x v="2"/>
    <n v="3"/>
    <s v="Elever1-3"/>
    <x v="3"/>
    <x v="1"/>
    <x v="0"/>
    <x v="0"/>
    <x v="0"/>
    <x v="0"/>
    <x v="0"/>
    <x v="0"/>
    <x v="1"/>
    <x v="1"/>
    <x v="1"/>
    <x v="0"/>
    <n v="4"/>
    <x v="0"/>
    <x v="0"/>
    <x v="1"/>
    <x v="0"/>
    <x v="0"/>
    <x v="0"/>
    <x v="0"/>
    <x v="0"/>
    <x v="0"/>
    <x v="0"/>
    <m/>
    <m/>
    <m/>
    <m/>
  </r>
  <r>
    <s v="Särskolan"/>
    <s v="01"/>
    <x v="2"/>
    <n v="3"/>
    <s v="Elever1-3"/>
    <x v="3"/>
    <x v="1"/>
    <x v="0"/>
    <x v="0"/>
    <x v="0"/>
    <x v="0"/>
    <x v="0"/>
    <x v="0"/>
    <x v="1"/>
    <x v="1"/>
    <x v="1"/>
    <x v="1"/>
    <n v="4"/>
    <x v="0"/>
    <x v="0"/>
    <x v="1"/>
    <x v="0"/>
    <x v="0"/>
    <x v="0"/>
    <x v="0"/>
    <x v="0"/>
    <x v="0"/>
    <x v="0"/>
    <m/>
    <m/>
    <m/>
    <m/>
  </r>
  <r>
    <s v="Särskolan"/>
    <s v="01"/>
    <x v="2"/>
    <n v="3"/>
    <s v="Elever1-3"/>
    <x v="3"/>
    <x v="1"/>
    <x v="0"/>
    <x v="0"/>
    <x v="0"/>
    <x v="0"/>
    <x v="0"/>
    <x v="0"/>
    <x v="1"/>
    <x v="1"/>
    <x v="1"/>
    <x v="1"/>
    <n v="4"/>
    <x v="0"/>
    <x v="0"/>
    <x v="1"/>
    <x v="0"/>
    <x v="0"/>
    <x v="0"/>
    <x v="0"/>
    <x v="0"/>
    <x v="0"/>
    <x v="0"/>
    <m/>
    <m/>
    <m/>
    <m/>
  </r>
  <r>
    <s v="Särskolan"/>
    <s v="01"/>
    <x v="2"/>
    <n v="3"/>
    <s v="Elever1-3"/>
    <x v="3"/>
    <x v="1"/>
    <x v="0"/>
    <x v="0"/>
    <x v="0"/>
    <x v="0"/>
    <x v="0"/>
    <x v="0"/>
    <x v="1"/>
    <x v="1"/>
    <x v="1"/>
    <x v="1"/>
    <n v="4"/>
    <x v="0"/>
    <x v="0"/>
    <x v="1"/>
    <x v="0"/>
    <x v="0"/>
    <x v="0"/>
    <x v="0"/>
    <x v="0"/>
    <x v="0"/>
    <x v="0"/>
    <m/>
    <m/>
    <m/>
    <m/>
  </r>
  <r>
    <s v="Särskolan"/>
    <m/>
    <x v="2"/>
    <n v="3"/>
    <s v="Elever1-3"/>
    <x v="2"/>
    <x v="0"/>
    <x v="0"/>
    <x v="0"/>
    <x v="2"/>
    <x v="2"/>
    <x v="3"/>
    <x v="2"/>
    <x v="3"/>
    <x v="3"/>
    <x v="4"/>
    <x v="3"/>
    <m/>
    <x v="3"/>
    <x v="2"/>
    <x v="3"/>
    <x v="2"/>
    <x v="2"/>
    <x v="2"/>
    <x v="2"/>
    <x v="2"/>
    <x v="2"/>
    <x v="2"/>
    <m/>
    <m/>
    <m/>
    <m/>
  </r>
  <r>
    <s v="Särskolan"/>
    <m/>
    <x v="2"/>
    <n v="3"/>
    <s v="Elever1-3"/>
    <x v="2"/>
    <x v="0"/>
    <x v="0"/>
    <x v="0"/>
    <x v="0"/>
    <x v="0"/>
    <x v="0"/>
    <x v="0"/>
    <x v="1"/>
    <x v="2"/>
    <x v="1"/>
    <x v="1"/>
    <m/>
    <x v="2"/>
    <x v="2"/>
    <x v="3"/>
    <x v="2"/>
    <x v="2"/>
    <x v="2"/>
    <x v="2"/>
    <x v="2"/>
    <x v="2"/>
    <x v="2"/>
    <m/>
    <m/>
    <m/>
    <m/>
  </r>
  <r>
    <s v="Särskolan"/>
    <m/>
    <x v="2"/>
    <n v="3"/>
    <s v="Elever1-3"/>
    <x v="2"/>
    <x v="0"/>
    <x v="0"/>
    <x v="0"/>
    <x v="0"/>
    <x v="0"/>
    <x v="0"/>
    <x v="0"/>
    <x v="1"/>
    <x v="1"/>
    <x v="1"/>
    <x v="1"/>
    <m/>
    <x v="0"/>
    <x v="0"/>
    <x v="1"/>
    <x v="0"/>
    <x v="0"/>
    <x v="3"/>
    <x v="0"/>
    <x v="0"/>
    <x v="0"/>
    <x v="0"/>
    <m/>
    <m/>
    <m/>
    <m/>
  </r>
  <r>
    <s v="Särskolan"/>
    <m/>
    <x v="2"/>
    <n v="3"/>
    <s v="Elever1-3"/>
    <x v="2"/>
    <x v="1"/>
    <x v="0"/>
    <x v="0"/>
    <x v="0"/>
    <x v="0"/>
    <x v="1"/>
    <x v="0"/>
    <x v="1"/>
    <x v="1"/>
    <x v="1"/>
    <x v="1"/>
    <m/>
    <x v="0"/>
    <x v="0"/>
    <x v="1"/>
    <x v="0"/>
    <x v="3"/>
    <x v="0"/>
    <x v="0"/>
    <x v="0"/>
    <x v="0"/>
    <x v="0"/>
    <m/>
    <m/>
    <m/>
    <m/>
  </r>
  <r>
    <s v="Särskolan"/>
    <m/>
    <x v="2"/>
    <n v="3"/>
    <s v="Elever1-3"/>
    <x v="2"/>
    <x v="1"/>
    <x v="0"/>
    <x v="0"/>
    <x v="0"/>
    <x v="0"/>
    <x v="1"/>
    <x v="0"/>
    <x v="1"/>
    <x v="1"/>
    <x v="1"/>
    <x v="1"/>
    <m/>
    <x v="2"/>
    <x v="2"/>
    <x v="3"/>
    <x v="2"/>
    <x v="2"/>
    <x v="2"/>
    <x v="2"/>
    <x v="2"/>
    <x v="2"/>
    <x v="2"/>
    <m/>
    <m/>
    <m/>
    <m/>
  </r>
  <r>
    <s v="Särskolan"/>
    <m/>
    <x v="2"/>
    <n v="3"/>
    <s v="Elever1-3"/>
    <x v="2"/>
    <x v="0"/>
    <x v="0"/>
    <x v="0"/>
    <x v="1"/>
    <x v="0"/>
    <x v="0"/>
    <x v="1"/>
    <x v="1"/>
    <x v="1"/>
    <x v="1"/>
    <x v="1"/>
    <m/>
    <x v="0"/>
    <x v="0"/>
    <x v="1"/>
    <x v="3"/>
    <x v="0"/>
    <x v="0"/>
    <x v="0"/>
    <x v="1"/>
    <x v="0"/>
    <x v="1"/>
    <m/>
    <m/>
    <m/>
    <m/>
  </r>
  <r>
    <s v="Särskolan"/>
    <m/>
    <x v="2"/>
    <n v="3"/>
    <s v="Elever1-3"/>
    <x v="2"/>
    <x v="1"/>
    <x v="0"/>
    <x v="0"/>
    <x v="1"/>
    <x v="1"/>
    <x v="0"/>
    <x v="0"/>
    <x v="1"/>
    <x v="1"/>
    <x v="1"/>
    <x v="1"/>
    <m/>
    <x v="0"/>
    <x v="0"/>
    <x v="1"/>
    <x v="0"/>
    <x v="1"/>
    <x v="0"/>
    <x v="0"/>
    <x v="0"/>
    <x v="0"/>
    <x v="0"/>
    <m/>
    <m/>
    <m/>
    <m/>
  </r>
  <r>
    <s v="Särskolan"/>
    <m/>
    <x v="2"/>
    <n v="3"/>
    <s v="Elever1-3"/>
    <x v="2"/>
    <x v="1"/>
    <x v="0"/>
    <x v="0"/>
    <x v="0"/>
    <x v="0"/>
    <x v="0"/>
    <x v="0"/>
    <x v="1"/>
    <x v="1"/>
    <x v="1"/>
    <x v="0"/>
    <m/>
    <x v="2"/>
    <x v="2"/>
    <x v="3"/>
    <x v="2"/>
    <x v="2"/>
    <x v="2"/>
    <x v="2"/>
    <x v="2"/>
    <x v="2"/>
    <x v="2"/>
    <m/>
    <m/>
    <m/>
    <m/>
  </r>
  <r>
    <s v="Särskolan"/>
    <m/>
    <x v="2"/>
    <n v="3"/>
    <s v="Elever1-3"/>
    <x v="2"/>
    <x v="0"/>
    <x v="0"/>
    <x v="0"/>
    <x v="0"/>
    <x v="0"/>
    <x v="0"/>
    <x v="0"/>
    <x v="0"/>
    <x v="1"/>
    <x v="1"/>
    <x v="1"/>
    <m/>
    <x v="2"/>
    <x v="2"/>
    <x v="3"/>
    <x v="2"/>
    <x v="2"/>
    <x v="2"/>
    <x v="2"/>
    <x v="2"/>
    <x v="2"/>
    <x v="2"/>
    <m/>
    <m/>
    <m/>
    <m/>
  </r>
  <r>
    <s v="Särskolan"/>
    <m/>
    <x v="2"/>
    <n v="3"/>
    <s v="Elever1-3"/>
    <x v="2"/>
    <x v="1"/>
    <x v="0"/>
    <x v="0"/>
    <x v="0"/>
    <x v="0"/>
    <x v="0"/>
    <x v="0"/>
    <x v="1"/>
    <x v="2"/>
    <x v="1"/>
    <x v="0"/>
    <m/>
    <x v="2"/>
    <x v="2"/>
    <x v="3"/>
    <x v="2"/>
    <x v="2"/>
    <x v="2"/>
    <x v="2"/>
    <x v="2"/>
    <x v="2"/>
    <x v="2"/>
    <m/>
    <m/>
    <m/>
    <m/>
  </r>
  <r>
    <s v="Särskolan"/>
    <m/>
    <x v="2"/>
    <n v="3"/>
    <s v="Elever1-3"/>
    <x v="2"/>
    <x v="1"/>
    <x v="0"/>
    <x v="0"/>
    <x v="0"/>
    <x v="0"/>
    <x v="0"/>
    <x v="0"/>
    <x v="1"/>
    <x v="1"/>
    <x v="1"/>
    <x v="0"/>
    <m/>
    <x v="2"/>
    <x v="2"/>
    <x v="3"/>
    <x v="2"/>
    <x v="2"/>
    <x v="2"/>
    <x v="2"/>
    <x v="2"/>
    <x v="2"/>
    <x v="2"/>
    <m/>
    <m/>
    <m/>
    <m/>
  </r>
  <r>
    <s v="Särskolan"/>
    <m/>
    <x v="2"/>
    <n v="3"/>
    <s v="Elever1-3"/>
    <x v="2"/>
    <x v="1"/>
    <x v="0"/>
    <x v="0"/>
    <x v="0"/>
    <x v="0"/>
    <x v="0"/>
    <x v="0"/>
    <x v="1"/>
    <x v="1"/>
    <x v="1"/>
    <x v="0"/>
    <m/>
    <x v="0"/>
    <x v="0"/>
    <x v="2"/>
    <x v="0"/>
    <x v="0"/>
    <x v="0"/>
    <x v="0"/>
    <x v="0"/>
    <x v="0"/>
    <x v="0"/>
    <m/>
    <m/>
    <m/>
    <m/>
  </r>
  <r>
    <s v="Särskolan"/>
    <m/>
    <x v="2"/>
    <n v="3"/>
    <s v="Elever1-3"/>
    <x v="0"/>
    <x v="1"/>
    <x v="0"/>
    <x v="0"/>
    <x v="0"/>
    <x v="0"/>
    <x v="0"/>
    <x v="0"/>
    <x v="0"/>
    <x v="0"/>
    <x v="0"/>
    <x v="0"/>
    <m/>
    <x v="2"/>
    <x v="1"/>
    <x v="2"/>
    <x v="1"/>
    <x v="1"/>
    <x v="1"/>
    <x v="1"/>
    <x v="1"/>
    <x v="1"/>
    <x v="1"/>
    <m/>
    <m/>
    <m/>
    <m/>
  </r>
  <r>
    <s v="Särskolan"/>
    <m/>
    <x v="2"/>
    <n v="3"/>
    <s v="Elever1-3"/>
    <x v="0"/>
    <x v="0"/>
    <x v="0"/>
    <x v="0"/>
    <x v="0"/>
    <x v="0"/>
    <x v="0"/>
    <x v="0"/>
    <x v="0"/>
    <x v="0"/>
    <x v="0"/>
    <x v="0"/>
    <m/>
    <x v="2"/>
    <x v="1"/>
    <x v="2"/>
    <x v="1"/>
    <x v="1"/>
    <x v="1"/>
    <x v="1"/>
    <x v="1"/>
    <x v="1"/>
    <x v="1"/>
    <m/>
    <m/>
    <m/>
    <m/>
  </r>
  <r>
    <s v="Särskolan"/>
    <m/>
    <x v="2"/>
    <n v="3"/>
    <s v="Elever1-3"/>
    <x v="0"/>
    <x v="0"/>
    <x v="0"/>
    <x v="0"/>
    <x v="0"/>
    <x v="0"/>
    <x v="2"/>
    <x v="0"/>
    <x v="0"/>
    <x v="2"/>
    <x v="0"/>
    <x v="1"/>
    <m/>
    <x v="2"/>
    <x v="1"/>
    <x v="2"/>
    <x v="1"/>
    <x v="1"/>
    <x v="1"/>
    <x v="1"/>
    <x v="1"/>
    <x v="1"/>
    <x v="1"/>
    <m/>
    <m/>
    <m/>
    <m/>
  </r>
  <r>
    <s v="Särskolan"/>
    <m/>
    <x v="2"/>
    <n v="3"/>
    <s v="Elever1-3"/>
    <x v="0"/>
    <x v="1"/>
    <x v="0"/>
    <x v="0"/>
    <x v="0"/>
    <x v="0"/>
    <x v="0"/>
    <x v="0"/>
    <x v="0"/>
    <x v="2"/>
    <x v="0"/>
    <x v="2"/>
    <m/>
    <x v="0"/>
    <x v="0"/>
    <x v="2"/>
    <x v="0"/>
    <x v="0"/>
    <x v="0"/>
    <x v="1"/>
    <x v="0"/>
    <x v="0"/>
    <x v="0"/>
    <m/>
    <m/>
    <m/>
    <m/>
  </r>
  <r>
    <s v="Särskolan"/>
    <m/>
    <x v="2"/>
    <n v="3"/>
    <s v="Elever1-3"/>
    <x v="0"/>
    <x v="1"/>
    <x v="0"/>
    <x v="0"/>
    <x v="0"/>
    <x v="0"/>
    <x v="0"/>
    <x v="1"/>
    <x v="0"/>
    <x v="0"/>
    <x v="0"/>
    <x v="0"/>
    <m/>
    <x v="2"/>
    <x v="1"/>
    <x v="2"/>
    <x v="1"/>
    <x v="1"/>
    <x v="1"/>
    <x v="1"/>
    <x v="1"/>
    <x v="1"/>
    <x v="1"/>
    <m/>
    <m/>
    <m/>
    <m/>
  </r>
  <r>
    <s v="Särskolan"/>
    <m/>
    <x v="2"/>
    <n v="3"/>
    <s v="Elever1-3"/>
    <x v="0"/>
    <x v="1"/>
    <x v="0"/>
    <x v="0"/>
    <x v="0"/>
    <x v="0"/>
    <x v="0"/>
    <x v="0"/>
    <x v="0"/>
    <x v="0"/>
    <x v="0"/>
    <x v="0"/>
    <m/>
    <x v="2"/>
    <x v="1"/>
    <x v="2"/>
    <x v="1"/>
    <x v="1"/>
    <x v="1"/>
    <x v="1"/>
    <x v="1"/>
    <x v="1"/>
    <x v="1"/>
    <m/>
    <m/>
    <m/>
    <m/>
  </r>
  <r>
    <s v="Särskolan"/>
    <m/>
    <x v="2"/>
    <n v="3"/>
    <s v="Elever1-3"/>
    <x v="0"/>
    <x v="1"/>
    <x v="0"/>
    <x v="0"/>
    <x v="0"/>
    <x v="0"/>
    <x v="0"/>
    <x v="0"/>
    <x v="0"/>
    <x v="0"/>
    <x v="0"/>
    <x v="0"/>
    <m/>
    <x v="2"/>
    <x v="1"/>
    <x v="2"/>
    <x v="1"/>
    <x v="1"/>
    <x v="1"/>
    <x v="1"/>
    <x v="1"/>
    <x v="1"/>
    <x v="1"/>
    <m/>
    <m/>
    <m/>
    <m/>
  </r>
  <r>
    <s v="Särskolan"/>
    <m/>
    <x v="2"/>
    <n v="3"/>
    <s v="Elever1-3"/>
    <x v="0"/>
    <x v="1"/>
    <x v="0"/>
    <x v="0"/>
    <x v="0"/>
    <x v="0"/>
    <x v="0"/>
    <x v="0"/>
    <x v="0"/>
    <x v="1"/>
    <x v="0"/>
    <x v="0"/>
    <m/>
    <x v="2"/>
    <x v="1"/>
    <x v="2"/>
    <x v="1"/>
    <x v="1"/>
    <x v="1"/>
    <x v="1"/>
    <x v="1"/>
    <x v="1"/>
    <x v="1"/>
    <m/>
    <m/>
    <m/>
    <m/>
  </r>
  <r>
    <s v="Särskolan"/>
    <m/>
    <x v="2"/>
    <n v="3"/>
    <s v="Elever1-3"/>
    <x v="0"/>
    <x v="0"/>
    <x v="0"/>
    <x v="2"/>
    <x v="0"/>
    <x v="1"/>
    <x v="1"/>
    <x v="1"/>
    <x v="2"/>
    <x v="2"/>
    <x v="3"/>
    <x v="2"/>
    <m/>
    <x v="0"/>
    <x v="1"/>
    <x v="2"/>
    <x v="1"/>
    <x v="1"/>
    <x v="1"/>
    <x v="1"/>
    <x v="1"/>
    <x v="1"/>
    <x v="1"/>
    <m/>
    <m/>
    <m/>
    <m/>
  </r>
  <r>
    <s v="Särskolan"/>
    <m/>
    <x v="2"/>
    <n v="3"/>
    <s v="Elever1-3"/>
    <x v="0"/>
    <x v="1"/>
    <x v="0"/>
    <x v="0"/>
    <x v="0"/>
    <x v="0"/>
    <x v="0"/>
    <x v="0"/>
    <x v="0"/>
    <x v="0"/>
    <x v="0"/>
    <x v="0"/>
    <m/>
    <x v="0"/>
    <x v="1"/>
    <x v="1"/>
    <x v="0"/>
    <x v="1"/>
    <x v="0"/>
    <x v="0"/>
    <x v="0"/>
    <x v="0"/>
    <x v="0"/>
    <m/>
    <m/>
    <m/>
    <m/>
  </r>
  <r>
    <s v="Särskolan"/>
    <m/>
    <x v="2"/>
    <n v="3"/>
    <s v="Elever1-3"/>
    <x v="0"/>
    <x v="1"/>
    <x v="0"/>
    <x v="0"/>
    <x v="0"/>
    <x v="0"/>
    <x v="1"/>
    <x v="0"/>
    <x v="0"/>
    <x v="0"/>
    <x v="0"/>
    <x v="0"/>
    <m/>
    <x v="2"/>
    <x v="1"/>
    <x v="2"/>
    <x v="1"/>
    <x v="1"/>
    <x v="1"/>
    <x v="1"/>
    <x v="1"/>
    <x v="1"/>
    <x v="1"/>
    <m/>
    <m/>
    <m/>
    <m/>
  </r>
  <r>
    <s v="Särskolan"/>
    <m/>
    <x v="2"/>
    <n v="3"/>
    <s v="Elever1-3"/>
    <x v="0"/>
    <x v="0"/>
    <x v="0"/>
    <x v="0"/>
    <x v="0"/>
    <x v="0"/>
    <x v="0"/>
    <x v="0"/>
    <x v="0"/>
    <x v="0"/>
    <x v="0"/>
    <x v="0"/>
    <m/>
    <x v="2"/>
    <x v="1"/>
    <x v="2"/>
    <x v="1"/>
    <x v="1"/>
    <x v="1"/>
    <x v="1"/>
    <x v="1"/>
    <x v="1"/>
    <x v="1"/>
    <m/>
    <m/>
    <m/>
    <m/>
  </r>
  <r>
    <s v="Särskolan"/>
    <m/>
    <x v="2"/>
    <n v="3"/>
    <s v="Elever1-3"/>
    <x v="0"/>
    <x v="0"/>
    <x v="0"/>
    <x v="0"/>
    <x v="0"/>
    <x v="0"/>
    <x v="0"/>
    <x v="0"/>
    <x v="0"/>
    <x v="0"/>
    <x v="0"/>
    <x v="0"/>
    <m/>
    <x v="0"/>
    <x v="0"/>
    <x v="2"/>
    <x v="0"/>
    <x v="1"/>
    <x v="0"/>
    <x v="0"/>
    <x v="0"/>
    <x v="0"/>
    <x v="0"/>
    <m/>
    <m/>
    <m/>
    <m/>
  </r>
  <r>
    <s v="Särskolan"/>
    <m/>
    <x v="2"/>
    <n v="3"/>
    <s v="Elever1-3"/>
    <x v="0"/>
    <x v="1"/>
    <x v="0"/>
    <x v="0"/>
    <x v="0"/>
    <x v="0"/>
    <x v="1"/>
    <x v="0"/>
    <x v="0"/>
    <x v="0"/>
    <x v="0"/>
    <x v="0"/>
    <m/>
    <x v="2"/>
    <x v="1"/>
    <x v="2"/>
    <x v="1"/>
    <x v="1"/>
    <x v="1"/>
    <x v="1"/>
    <x v="1"/>
    <x v="1"/>
    <x v="1"/>
    <m/>
    <m/>
    <m/>
    <m/>
  </r>
  <r>
    <s v="Särskolan"/>
    <m/>
    <x v="2"/>
    <n v="3"/>
    <s v="Elever1-3"/>
    <x v="0"/>
    <x v="0"/>
    <x v="2"/>
    <x v="0"/>
    <x v="0"/>
    <x v="1"/>
    <x v="1"/>
    <x v="3"/>
    <x v="2"/>
    <x v="0"/>
    <x v="0"/>
    <x v="0"/>
    <m/>
    <x v="0"/>
    <x v="0"/>
    <x v="2"/>
    <x v="1"/>
    <x v="0"/>
    <x v="0"/>
    <x v="1"/>
    <x v="0"/>
    <x v="1"/>
    <x v="0"/>
    <m/>
    <m/>
    <m/>
    <m/>
  </r>
  <r>
    <s v="Särskolan"/>
    <m/>
    <x v="2"/>
    <n v="3"/>
    <s v="Elever1-3"/>
    <x v="0"/>
    <x v="0"/>
    <x v="0"/>
    <x v="0"/>
    <x v="0"/>
    <x v="0"/>
    <x v="1"/>
    <x v="0"/>
    <x v="2"/>
    <x v="2"/>
    <x v="0"/>
    <x v="0"/>
    <m/>
    <x v="2"/>
    <x v="1"/>
    <x v="2"/>
    <x v="1"/>
    <x v="1"/>
    <x v="1"/>
    <x v="1"/>
    <x v="1"/>
    <x v="1"/>
    <x v="1"/>
    <m/>
    <m/>
    <m/>
    <m/>
  </r>
  <r>
    <s v="Särskolan"/>
    <m/>
    <x v="2"/>
    <n v="3"/>
    <s v="Elever1-3"/>
    <x v="0"/>
    <x v="1"/>
    <x v="0"/>
    <x v="0"/>
    <x v="0"/>
    <x v="0"/>
    <x v="0"/>
    <x v="0"/>
    <x v="2"/>
    <x v="0"/>
    <x v="0"/>
    <x v="0"/>
    <m/>
    <x v="0"/>
    <x v="0"/>
    <x v="2"/>
    <x v="0"/>
    <x v="0"/>
    <x v="0"/>
    <x v="0"/>
    <x v="0"/>
    <x v="1"/>
    <x v="0"/>
    <m/>
    <m/>
    <m/>
    <m/>
  </r>
  <r>
    <s v="Särskolan"/>
    <s v="04"/>
    <x v="3"/>
    <n v="4"/>
    <s v="Elever1-3"/>
    <x v="1"/>
    <x v="1"/>
    <x v="0"/>
    <x v="0"/>
    <x v="0"/>
    <x v="0"/>
    <x v="0"/>
    <x v="0"/>
    <x v="1"/>
    <x v="1"/>
    <x v="1"/>
    <x v="1"/>
    <n v="4"/>
    <x v="1"/>
    <x v="1"/>
    <x v="2"/>
    <x v="1"/>
    <x v="1"/>
    <x v="1"/>
    <x v="1"/>
    <x v="1"/>
    <x v="1"/>
    <x v="1"/>
    <m/>
    <m/>
    <m/>
    <m/>
  </r>
  <r>
    <s v="Särskolan"/>
    <s v="04"/>
    <x v="3"/>
    <n v="4"/>
    <s v="Elever1-3"/>
    <x v="1"/>
    <x v="1"/>
    <x v="0"/>
    <x v="0"/>
    <x v="0"/>
    <x v="0"/>
    <x v="0"/>
    <x v="0"/>
    <x v="1"/>
    <x v="1"/>
    <x v="1"/>
    <x v="1"/>
    <n v="4"/>
    <x v="1"/>
    <x v="1"/>
    <x v="2"/>
    <x v="1"/>
    <x v="1"/>
    <x v="1"/>
    <x v="1"/>
    <x v="1"/>
    <x v="1"/>
    <x v="1"/>
    <m/>
    <m/>
    <m/>
    <m/>
  </r>
  <r>
    <s v="Särskolan"/>
    <s v="04"/>
    <x v="3"/>
    <n v="4"/>
    <s v="Elever1-3"/>
    <x v="1"/>
    <x v="1"/>
    <x v="0"/>
    <x v="0"/>
    <x v="0"/>
    <x v="0"/>
    <x v="0"/>
    <x v="0"/>
    <x v="1"/>
    <x v="1"/>
    <x v="1"/>
    <x v="1"/>
    <n v="4"/>
    <x v="1"/>
    <x v="1"/>
    <x v="2"/>
    <x v="1"/>
    <x v="1"/>
    <x v="1"/>
    <x v="1"/>
    <x v="1"/>
    <x v="1"/>
    <x v="1"/>
    <m/>
    <m/>
    <m/>
    <m/>
  </r>
  <r>
    <s v="Särskolan"/>
    <s v="04"/>
    <x v="3"/>
    <n v="4"/>
    <s v="Elever1-3"/>
    <x v="1"/>
    <x v="0"/>
    <x v="0"/>
    <x v="0"/>
    <x v="0"/>
    <x v="0"/>
    <x v="0"/>
    <x v="0"/>
    <x v="0"/>
    <x v="1"/>
    <x v="1"/>
    <x v="1"/>
    <n v="4"/>
    <x v="1"/>
    <x v="1"/>
    <x v="2"/>
    <x v="1"/>
    <x v="1"/>
    <x v="1"/>
    <x v="1"/>
    <x v="1"/>
    <x v="1"/>
    <x v="1"/>
    <m/>
    <m/>
    <m/>
    <m/>
  </r>
  <r>
    <s v="Särskolan"/>
    <s v="04"/>
    <x v="3"/>
    <n v="4"/>
    <s v="Elever1-3"/>
    <x v="1"/>
    <x v="0"/>
    <x v="0"/>
    <x v="0"/>
    <x v="0"/>
    <x v="0"/>
    <x v="0"/>
    <x v="0"/>
    <x v="1"/>
    <x v="1"/>
    <x v="1"/>
    <x v="1"/>
    <n v="4"/>
    <x v="1"/>
    <x v="1"/>
    <x v="2"/>
    <x v="1"/>
    <x v="1"/>
    <x v="1"/>
    <x v="1"/>
    <x v="1"/>
    <x v="1"/>
    <x v="1"/>
    <m/>
    <m/>
    <m/>
    <m/>
  </r>
  <r>
    <s v="Särskolan"/>
    <s v="04"/>
    <x v="3"/>
    <n v="4"/>
    <s v="Elever1-3"/>
    <x v="1"/>
    <x v="0"/>
    <x v="0"/>
    <x v="0"/>
    <x v="1"/>
    <x v="0"/>
    <x v="1"/>
    <x v="0"/>
    <x v="1"/>
    <x v="1"/>
    <x v="1"/>
    <x v="1"/>
    <n v="4"/>
    <x v="1"/>
    <x v="1"/>
    <x v="2"/>
    <x v="1"/>
    <x v="1"/>
    <x v="1"/>
    <x v="1"/>
    <x v="1"/>
    <x v="1"/>
    <x v="1"/>
    <m/>
    <m/>
    <m/>
    <m/>
  </r>
  <r>
    <s v="Särskolan"/>
    <s v="04"/>
    <x v="3"/>
    <n v="4"/>
    <s v="Elever1-3"/>
    <x v="1"/>
    <x v="0"/>
    <x v="0"/>
    <x v="2"/>
    <x v="0"/>
    <x v="1"/>
    <x v="1"/>
    <x v="1"/>
    <x v="1"/>
    <x v="1"/>
    <x v="3"/>
    <x v="1"/>
    <n v="4"/>
    <x v="1"/>
    <x v="1"/>
    <x v="2"/>
    <x v="1"/>
    <x v="1"/>
    <x v="1"/>
    <x v="1"/>
    <x v="1"/>
    <x v="1"/>
    <x v="1"/>
    <m/>
    <m/>
    <m/>
    <m/>
  </r>
  <r>
    <s v="Särskolan"/>
    <s v="04"/>
    <x v="3"/>
    <n v="4"/>
    <s v="Elever1-3"/>
    <x v="1"/>
    <x v="0"/>
    <x v="0"/>
    <x v="0"/>
    <x v="0"/>
    <x v="0"/>
    <x v="0"/>
    <x v="0"/>
    <x v="2"/>
    <x v="0"/>
    <x v="1"/>
    <x v="1"/>
    <n v="4"/>
    <x v="1"/>
    <x v="1"/>
    <x v="2"/>
    <x v="1"/>
    <x v="1"/>
    <x v="1"/>
    <x v="1"/>
    <x v="1"/>
    <x v="1"/>
    <x v="1"/>
    <m/>
    <m/>
    <m/>
    <m/>
  </r>
  <r>
    <s v="Särskolan"/>
    <s v="04"/>
    <x v="3"/>
    <n v="4"/>
    <s v="Elever1-3"/>
    <x v="1"/>
    <x v="0"/>
    <x v="0"/>
    <x v="0"/>
    <x v="0"/>
    <x v="0"/>
    <x v="0"/>
    <x v="0"/>
    <x v="1"/>
    <x v="1"/>
    <x v="1"/>
    <x v="1"/>
    <n v="4"/>
    <x v="1"/>
    <x v="1"/>
    <x v="2"/>
    <x v="1"/>
    <x v="1"/>
    <x v="1"/>
    <x v="1"/>
    <x v="1"/>
    <x v="1"/>
    <x v="1"/>
    <m/>
    <m/>
    <m/>
    <m/>
  </r>
  <r>
    <s v="Särskolan"/>
    <s v="04"/>
    <x v="3"/>
    <n v="4"/>
    <s v="Elever1-3"/>
    <x v="3"/>
    <x v="1"/>
    <x v="0"/>
    <x v="0"/>
    <x v="0"/>
    <x v="0"/>
    <x v="0"/>
    <x v="0"/>
    <x v="1"/>
    <x v="1"/>
    <x v="1"/>
    <x v="1"/>
    <n v="4"/>
    <x v="0"/>
    <x v="0"/>
    <x v="0"/>
    <x v="0"/>
    <x v="0"/>
    <x v="0"/>
    <x v="0"/>
    <x v="0"/>
    <x v="0"/>
    <x v="0"/>
    <m/>
    <m/>
    <m/>
    <m/>
  </r>
  <r>
    <s v="Särskolan"/>
    <s v="04"/>
    <x v="3"/>
    <n v="4"/>
    <s v="Elever1-3"/>
    <x v="3"/>
    <x v="0"/>
    <x v="0"/>
    <x v="0"/>
    <x v="0"/>
    <x v="0"/>
    <x v="1"/>
    <x v="0"/>
    <x v="1"/>
    <x v="1"/>
    <x v="3"/>
    <x v="2"/>
    <n v="4"/>
    <x v="0"/>
    <x v="0"/>
    <x v="2"/>
    <x v="0"/>
    <x v="1"/>
    <x v="0"/>
    <x v="0"/>
    <x v="0"/>
    <x v="0"/>
    <x v="0"/>
    <m/>
    <m/>
    <m/>
    <m/>
  </r>
  <r>
    <s v="Särskolan"/>
    <s v="04"/>
    <x v="3"/>
    <n v="4"/>
    <s v="Elever1-3"/>
    <x v="3"/>
    <x v="0"/>
    <x v="1"/>
    <x v="0"/>
    <x v="0"/>
    <x v="0"/>
    <x v="0"/>
    <x v="0"/>
    <x v="1"/>
    <x v="1"/>
    <x v="3"/>
    <x v="1"/>
    <n v="4"/>
    <x v="0"/>
    <x v="1"/>
    <x v="2"/>
    <x v="0"/>
    <x v="0"/>
    <x v="0"/>
    <x v="0"/>
    <x v="0"/>
    <x v="1"/>
    <x v="0"/>
    <m/>
    <m/>
    <m/>
    <m/>
  </r>
  <r>
    <s v="Särskolan"/>
    <s v="04"/>
    <x v="3"/>
    <n v="4"/>
    <s v="Elever1-3"/>
    <x v="3"/>
    <x v="0"/>
    <x v="1"/>
    <x v="2"/>
    <x v="1"/>
    <x v="1"/>
    <x v="1"/>
    <x v="0"/>
    <x v="2"/>
    <x v="0"/>
    <x v="2"/>
    <x v="2"/>
    <n v="4"/>
    <x v="0"/>
    <x v="1"/>
    <x v="1"/>
    <x v="1"/>
    <x v="0"/>
    <x v="1"/>
    <x v="1"/>
    <x v="3"/>
    <x v="0"/>
    <x v="1"/>
    <m/>
    <m/>
    <m/>
    <m/>
  </r>
  <r>
    <s v="Särskolan"/>
    <s v="04"/>
    <x v="3"/>
    <n v="4"/>
    <s v="Elever1-3"/>
    <x v="3"/>
    <x v="1"/>
    <x v="0"/>
    <x v="0"/>
    <x v="0"/>
    <x v="0"/>
    <x v="0"/>
    <x v="0"/>
    <x v="1"/>
    <x v="1"/>
    <x v="1"/>
    <x v="1"/>
    <n v="4"/>
    <x v="0"/>
    <x v="0"/>
    <x v="0"/>
    <x v="0"/>
    <x v="0"/>
    <x v="0"/>
    <x v="0"/>
    <x v="0"/>
    <x v="1"/>
    <x v="0"/>
    <m/>
    <m/>
    <m/>
    <m/>
  </r>
  <r>
    <s v="Särskolan"/>
    <s v="04"/>
    <x v="3"/>
    <n v="4"/>
    <s v="Elever1-3"/>
    <x v="3"/>
    <x v="1"/>
    <x v="0"/>
    <x v="0"/>
    <x v="0"/>
    <x v="0"/>
    <x v="0"/>
    <x v="0"/>
    <x v="1"/>
    <x v="1"/>
    <x v="1"/>
    <x v="1"/>
    <n v="4"/>
    <x v="0"/>
    <x v="0"/>
    <x v="0"/>
    <x v="0"/>
    <x v="0"/>
    <x v="0"/>
    <x v="0"/>
    <x v="0"/>
    <x v="0"/>
    <x v="0"/>
    <m/>
    <m/>
    <m/>
    <m/>
  </r>
  <r>
    <s v="Särskolan"/>
    <s v="04"/>
    <x v="3"/>
    <n v="4"/>
    <s v="Elever1-3"/>
    <x v="3"/>
    <x v="0"/>
    <x v="0"/>
    <x v="0"/>
    <x v="0"/>
    <x v="0"/>
    <x v="0"/>
    <x v="0"/>
    <x v="1"/>
    <x v="1"/>
    <x v="1"/>
    <x v="1"/>
    <n v="4"/>
    <x v="0"/>
    <x v="0"/>
    <x v="0"/>
    <x v="0"/>
    <x v="0"/>
    <x v="0"/>
    <x v="0"/>
    <x v="0"/>
    <x v="0"/>
    <x v="0"/>
    <m/>
    <m/>
    <m/>
    <m/>
  </r>
  <r>
    <s v="Särskolan"/>
    <s v="04"/>
    <x v="3"/>
    <n v="4"/>
    <s v="Elever1-3"/>
    <x v="3"/>
    <x v="0"/>
    <x v="0"/>
    <x v="0"/>
    <x v="0"/>
    <x v="0"/>
    <x v="0"/>
    <x v="0"/>
    <x v="1"/>
    <x v="1"/>
    <x v="2"/>
    <x v="1"/>
    <n v="4"/>
    <x v="0"/>
    <x v="1"/>
    <x v="1"/>
    <x v="0"/>
    <x v="1"/>
    <x v="0"/>
    <x v="0"/>
    <x v="0"/>
    <x v="1"/>
    <x v="0"/>
    <m/>
    <m/>
    <m/>
    <m/>
  </r>
  <r>
    <s v="Särskolan"/>
    <s v="04"/>
    <x v="3"/>
    <n v="4"/>
    <s v="Elever1-3"/>
    <x v="3"/>
    <x v="0"/>
    <x v="0"/>
    <x v="0"/>
    <x v="0"/>
    <x v="0"/>
    <x v="2"/>
    <x v="0"/>
    <x v="2"/>
    <x v="2"/>
    <x v="1"/>
    <x v="1"/>
    <n v="4"/>
    <x v="2"/>
    <x v="1"/>
    <x v="2"/>
    <x v="1"/>
    <x v="1"/>
    <x v="1"/>
    <x v="1"/>
    <x v="1"/>
    <x v="1"/>
    <x v="1"/>
    <m/>
    <m/>
    <m/>
    <m/>
  </r>
  <r>
    <s v="Särskolan"/>
    <s v="04"/>
    <x v="3"/>
    <n v="4"/>
    <s v="Elever1-3"/>
    <x v="3"/>
    <x v="0"/>
    <x v="0"/>
    <x v="0"/>
    <x v="0"/>
    <x v="0"/>
    <x v="2"/>
    <x v="0"/>
    <x v="1"/>
    <x v="0"/>
    <x v="1"/>
    <x v="1"/>
    <n v="4"/>
    <x v="2"/>
    <x v="1"/>
    <x v="2"/>
    <x v="1"/>
    <x v="1"/>
    <x v="1"/>
    <x v="1"/>
    <x v="1"/>
    <x v="1"/>
    <x v="1"/>
    <m/>
    <m/>
    <m/>
    <m/>
  </r>
  <r>
    <s v="Särskolan"/>
    <s v="04"/>
    <x v="3"/>
    <n v="4"/>
    <s v="Elever1-3"/>
    <x v="3"/>
    <x v="0"/>
    <x v="0"/>
    <x v="0"/>
    <x v="0"/>
    <x v="0"/>
    <x v="1"/>
    <x v="3"/>
    <x v="1"/>
    <x v="1"/>
    <x v="2"/>
    <x v="1"/>
    <n v="4"/>
    <x v="0"/>
    <x v="0"/>
    <x v="1"/>
    <x v="0"/>
    <x v="0"/>
    <x v="1"/>
    <x v="0"/>
    <x v="0"/>
    <x v="1"/>
    <x v="0"/>
    <m/>
    <m/>
    <m/>
    <m/>
  </r>
  <r>
    <s v="Särskolan"/>
    <s v="04"/>
    <x v="3"/>
    <n v="4"/>
    <s v="Elever1-3"/>
    <x v="3"/>
    <x v="0"/>
    <x v="2"/>
    <x v="2"/>
    <x v="0"/>
    <x v="0"/>
    <x v="2"/>
    <x v="0"/>
    <x v="1"/>
    <x v="0"/>
    <x v="3"/>
    <x v="1"/>
    <n v="4"/>
    <x v="0"/>
    <x v="0"/>
    <x v="2"/>
    <x v="0"/>
    <x v="3"/>
    <x v="0"/>
    <x v="1"/>
    <x v="0"/>
    <x v="0"/>
    <x v="0"/>
    <m/>
    <m/>
    <m/>
    <m/>
  </r>
  <r>
    <s v="Särskolan"/>
    <m/>
    <x v="3"/>
    <n v="4"/>
    <s v="Elever1-3"/>
    <x v="2"/>
    <x v="1"/>
    <x v="0"/>
    <x v="0"/>
    <x v="0"/>
    <x v="0"/>
    <x v="1"/>
    <x v="0"/>
    <x v="1"/>
    <x v="1"/>
    <x v="1"/>
    <x v="1"/>
    <m/>
    <x v="0"/>
    <x v="0"/>
    <x v="0"/>
    <x v="0"/>
    <x v="0"/>
    <x v="0"/>
    <x v="0"/>
    <x v="0"/>
    <x v="0"/>
    <x v="0"/>
    <m/>
    <m/>
    <m/>
    <m/>
  </r>
  <r>
    <s v="Särskolan"/>
    <m/>
    <x v="3"/>
    <n v="4"/>
    <s v="Elever1-3"/>
    <x v="2"/>
    <x v="0"/>
    <x v="0"/>
    <x v="2"/>
    <x v="0"/>
    <x v="0"/>
    <x v="0"/>
    <x v="0"/>
    <x v="1"/>
    <x v="2"/>
    <x v="1"/>
    <x v="1"/>
    <m/>
    <x v="0"/>
    <x v="0"/>
    <x v="0"/>
    <x v="0"/>
    <x v="0"/>
    <x v="0"/>
    <x v="0"/>
    <x v="0"/>
    <x v="0"/>
    <x v="0"/>
    <m/>
    <m/>
    <m/>
    <m/>
  </r>
  <r>
    <s v="Särskolan"/>
    <m/>
    <x v="3"/>
    <n v="4"/>
    <s v="Elever1-3"/>
    <x v="2"/>
    <x v="1"/>
    <x v="0"/>
    <x v="0"/>
    <x v="0"/>
    <x v="0"/>
    <x v="0"/>
    <x v="0"/>
    <x v="1"/>
    <x v="1"/>
    <x v="1"/>
    <x v="1"/>
    <m/>
    <x v="0"/>
    <x v="0"/>
    <x v="1"/>
    <x v="0"/>
    <x v="1"/>
    <x v="0"/>
    <x v="3"/>
    <x v="0"/>
    <x v="0"/>
    <x v="0"/>
    <m/>
    <m/>
    <m/>
    <m/>
  </r>
  <r>
    <s v="Särskolan"/>
    <m/>
    <x v="3"/>
    <n v="4"/>
    <s v="Elever1-3"/>
    <x v="2"/>
    <x v="0"/>
    <x v="0"/>
    <x v="0"/>
    <x v="0"/>
    <x v="0"/>
    <x v="2"/>
    <x v="0"/>
    <x v="0"/>
    <x v="1"/>
    <x v="3"/>
    <x v="1"/>
    <m/>
    <x v="0"/>
    <x v="1"/>
    <x v="1"/>
    <x v="1"/>
    <x v="0"/>
    <x v="0"/>
    <x v="3"/>
    <x v="0"/>
    <x v="0"/>
    <x v="0"/>
    <m/>
    <m/>
    <m/>
    <m/>
  </r>
  <r>
    <s v="Särskolan"/>
    <m/>
    <x v="3"/>
    <m/>
    <s v="Elever1-3"/>
    <x v="4"/>
    <x v="0"/>
    <x v="0"/>
    <x v="0"/>
    <x v="0"/>
    <x v="0"/>
    <x v="1"/>
    <x v="0"/>
    <x v="1"/>
    <x v="1"/>
    <x v="1"/>
    <x v="1"/>
    <n v="4"/>
    <x v="0"/>
    <x v="0"/>
    <x v="2"/>
    <x v="0"/>
    <x v="0"/>
    <x v="0"/>
    <x v="0"/>
    <x v="0"/>
    <x v="0"/>
    <x v="0"/>
    <m/>
    <m/>
    <m/>
    <m/>
  </r>
  <r>
    <s v="Särskolan"/>
    <m/>
    <x v="3"/>
    <m/>
    <s v="Elever1-3"/>
    <x v="4"/>
    <x v="1"/>
    <x v="0"/>
    <x v="0"/>
    <x v="0"/>
    <x v="0"/>
    <x v="0"/>
    <x v="0"/>
    <x v="1"/>
    <x v="1"/>
    <x v="1"/>
    <x v="1"/>
    <n v="4"/>
    <x v="0"/>
    <x v="0"/>
    <x v="0"/>
    <x v="0"/>
    <x v="0"/>
    <x v="0"/>
    <x v="0"/>
    <x v="0"/>
    <x v="0"/>
    <x v="0"/>
    <m/>
    <m/>
    <m/>
    <m/>
  </r>
  <r>
    <s v="Särskolan"/>
    <m/>
    <x v="3"/>
    <m/>
    <s v="Elever1-3"/>
    <x v="4"/>
    <x v="0"/>
    <x v="0"/>
    <x v="0"/>
    <x v="0"/>
    <x v="0"/>
    <x v="0"/>
    <x v="0"/>
    <x v="1"/>
    <x v="1"/>
    <x v="1"/>
    <x v="1"/>
    <n v="4"/>
    <x v="0"/>
    <x v="0"/>
    <x v="2"/>
    <x v="0"/>
    <x v="0"/>
    <x v="0"/>
    <x v="1"/>
    <x v="0"/>
    <x v="0"/>
    <x v="0"/>
    <m/>
    <m/>
    <m/>
    <m/>
  </r>
  <r>
    <s v="Särskolan"/>
    <m/>
    <x v="3"/>
    <m/>
    <s v="Elever1-3"/>
    <x v="4"/>
    <x v="0"/>
    <x v="0"/>
    <x v="0"/>
    <x v="0"/>
    <x v="0"/>
    <x v="1"/>
    <x v="0"/>
    <x v="2"/>
    <x v="2"/>
    <x v="3"/>
    <x v="1"/>
    <n v="4"/>
    <x v="0"/>
    <x v="0"/>
    <x v="1"/>
    <x v="0"/>
    <x v="1"/>
    <x v="0"/>
    <x v="0"/>
    <x v="0"/>
    <x v="0"/>
    <x v="0"/>
    <m/>
    <m/>
    <m/>
    <m/>
  </r>
  <r>
    <s v="Särskolan"/>
    <m/>
    <x v="3"/>
    <m/>
    <s v="Elever1-3"/>
    <x v="4"/>
    <x v="0"/>
    <x v="1"/>
    <x v="0"/>
    <x v="0"/>
    <x v="1"/>
    <x v="1"/>
    <x v="0"/>
    <x v="2"/>
    <x v="2"/>
    <x v="3"/>
    <x v="1"/>
    <n v="9"/>
    <x v="0"/>
    <x v="0"/>
    <x v="2"/>
    <x v="0"/>
    <x v="0"/>
    <x v="0"/>
    <x v="0"/>
    <x v="0"/>
    <x v="0"/>
    <x v="0"/>
    <m/>
    <m/>
    <m/>
    <m/>
  </r>
  <r>
    <s v="Särskolan"/>
    <m/>
    <x v="3"/>
    <m/>
    <s v="Elever1-3"/>
    <x v="4"/>
    <x v="1"/>
    <x v="0"/>
    <x v="0"/>
    <x v="0"/>
    <x v="0"/>
    <x v="0"/>
    <x v="0"/>
    <x v="1"/>
    <x v="0"/>
    <x v="1"/>
    <x v="1"/>
    <n v="5"/>
    <x v="0"/>
    <x v="1"/>
    <x v="0"/>
    <x v="1"/>
    <x v="0"/>
    <x v="0"/>
    <x v="1"/>
    <x v="0"/>
    <x v="3"/>
    <x v="0"/>
    <m/>
    <m/>
    <m/>
    <m/>
  </r>
  <r>
    <s v="Särskolan"/>
    <m/>
    <x v="3"/>
    <m/>
    <s v="Elever1-3"/>
    <x v="4"/>
    <x v="0"/>
    <x v="0"/>
    <x v="0"/>
    <x v="0"/>
    <x v="0"/>
    <x v="0"/>
    <x v="0"/>
    <x v="1"/>
    <x v="1"/>
    <x v="0"/>
    <x v="1"/>
    <n v="4"/>
    <x v="0"/>
    <x v="0"/>
    <x v="0"/>
    <x v="0"/>
    <x v="0"/>
    <x v="0"/>
    <x v="0"/>
    <x v="0"/>
    <x v="0"/>
    <x v="0"/>
    <m/>
    <m/>
    <m/>
    <m/>
  </r>
  <r>
    <s v="Särskolan"/>
    <m/>
    <x v="3"/>
    <m/>
    <s v="Elever1-3"/>
    <x v="4"/>
    <x v="0"/>
    <x v="0"/>
    <x v="0"/>
    <x v="0"/>
    <x v="0"/>
    <x v="0"/>
    <x v="0"/>
    <x v="1"/>
    <x v="1"/>
    <x v="1"/>
    <x v="1"/>
    <n v="4"/>
    <x v="0"/>
    <x v="0"/>
    <x v="0"/>
    <x v="0"/>
    <x v="0"/>
    <x v="0"/>
    <x v="0"/>
    <x v="0"/>
    <x v="0"/>
    <x v="0"/>
    <m/>
    <m/>
    <m/>
    <m/>
  </r>
  <r>
    <s v="Särskolan"/>
    <m/>
    <x v="3"/>
    <m/>
    <s v="Elever1-3"/>
    <x v="4"/>
    <x v="0"/>
    <x v="0"/>
    <x v="2"/>
    <x v="0"/>
    <x v="0"/>
    <x v="0"/>
    <x v="1"/>
    <x v="1"/>
    <x v="1"/>
    <x v="1"/>
    <x v="2"/>
    <n v="4"/>
    <x v="0"/>
    <x v="0"/>
    <x v="2"/>
    <x v="0"/>
    <x v="0"/>
    <x v="0"/>
    <x v="0"/>
    <x v="1"/>
    <x v="0"/>
    <x v="0"/>
    <m/>
    <m/>
    <m/>
    <m/>
  </r>
  <r>
    <s v="Särskolan"/>
    <m/>
    <x v="3"/>
    <m/>
    <s v="Elever1-3"/>
    <x v="4"/>
    <x v="0"/>
    <x v="0"/>
    <x v="2"/>
    <x v="0"/>
    <x v="0"/>
    <x v="0"/>
    <x v="1"/>
    <x v="1"/>
    <x v="1"/>
    <x v="1"/>
    <x v="1"/>
    <n v="4"/>
    <x v="0"/>
    <x v="0"/>
    <x v="2"/>
    <x v="0"/>
    <x v="0"/>
    <x v="0"/>
    <x v="0"/>
    <x v="1"/>
    <x v="0"/>
    <x v="0"/>
    <m/>
    <m/>
    <m/>
    <m/>
  </r>
  <r>
    <s v="Särskolan"/>
    <m/>
    <x v="2"/>
    <n v="3"/>
    <s v="Elever1-3"/>
    <x v="5"/>
    <x v="0"/>
    <x v="0"/>
    <x v="0"/>
    <x v="0"/>
    <x v="0"/>
    <x v="0"/>
    <x v="0"/>
    <x v="0"/>
    <x v="0"/>
    <x v="0"/>
    <x v="0"/>
    <m/>
    <x v="0"/>
    <x v="0"/>
    <x v="1"/>
    <x v="0"/>
    <x v="0"/>
    <x v="0"/>
    <x v="0"/>
    <x v="0"/>
    <x v="0"/>
    <x v="0"/>
    <m/>
    <m/>
    <m/>
    <m/>
  </r>
  <r>
    <s v="Särskolan"/>
    <m/>
    <x v="2"/>
    <n v="3"/>
    <s v="Elever1-3"/>
    <x v="5"/>
    <x v="0"/>
    <x v="0"/>
    <x v="0"/>
    <x v="0"/>
    <x v="0"/>
    <x v="1"/>
    <x v="0"/>
    <x v="3"/>
    <x v="3"/>
    <x v="0"/>
    <x v="0"/>
    <m/>
    <x v="0"/>
    <x v="0"/>
    <x v="1"/>
    <x v="1"/>
    <x v="1"/>
    <x v="1"/>
    <x v="1"/>
    <x v="1"/>
    <x v="1"/>
    <x v="1"/>
    <m/>
    <m/>
    <m/>
    <m/>
  </r>
  <r>
    <s v="Särskolan"/>
    <m/>
    <x v="2"/>
    <n v="3"/>
    <s v="Elever1-3"/>
    <x v="5"/>
    <x v="0"/>
    <x v="0"/>
    <x v="0"/>
    <x v="0"/>
    <x v="0"/>
    <x v="0"/>
    <x v="0"/>
    <x v="0"/>
    <x v="0"/>
    <x v="0"/>
    <x v="0"/>
    <m/>
    <x v="0"/>
    <x v="0"/>
    <x v="2"/>
    <x v="0"/>
    <x v="0"/>
    <x v="0"/>
    <x v="0"/>
    <x v="0"/>
    <x v="0"/>
    <x v="0"/>
    <m/>
    <m/>
    <m/>
    <m/>
  </r>
  <r>
    <s v="Särskolan"/>
    <m/>
    <x v="1"/>
    <n v="2"/>
    <s v="Elever1-3"/>
    <x v="5"/>
    <x v="0"/>
    <x v="0"/>
    <x v="0"/>
    <x v="0"/>
    <x v="0"/>
    <x v="0"/>
    <x v="0"/>
    <x v="0"/>
    <x v="0"/>
    <x v="0"/>
    <x v="0"/>
    <m/>
    <x v="2"/>
    <x v="1"/>
    <x v="2"/>
    <x v="1"/>
    <x v="1"/>
    <x v="1"/>
    <x v="1"/>
    <x v="1"/>
    <x v="1"/>
    <x v="1"/>
    <m/>
    <m/>
    <m/>
    <m/>
  </r>
  <r>
    <s v="Särskolan"/>
    <m/>
    <x v="1"/>
    <n v="2"/>
    <s v="Elever1-3"/>
    <x v="5"/>
    <x v="1"/>
    <x v="0"/>
    <x v="0"/>
    <x v="0"/>
    <x v="0"/>
    <x v="0"/>
    <x v="0"/>
    <x v="0"/>
    <x v="3"/>
    <x v="0"/>
    <x v="3"/>
    <m/>
    <x v="0"/>
    <x v="0"/>
    <x v="0"/>
    <x v="0"/>
    <x v="0"/>
    <x v="0"/>
    <x v="0"/>
    <x v="0"/>
    <x v="0"/>
    <x v="0"/>
    <m/>
    <m/>
    <m/>
    <m/>
  </r>
  <r>
    <s v="Särskolan"/>
    <m/>
    <x v="1"/>
    <n v="2"/>
    <s v="Elever1-3"/>
    <x v="5"/>
    <x v="0"/>
    <x v="0"/>
    <x v="0"/>
    <x v="0"/>
    <x v="0"/>
    <x v="0"/>
    <x v="0"/>
    <x v="0"/>
    <x v="0"/>
    <x v="0"/>
    <x v="0"/>
    <m/>
    <x v="0"/>
    <x v="0"/>
    <x v="0"/>
    <x v="0"/>
    <x v="0"/>
    <x v="0"/>
    <x v="0"/>
    <x v="0"/>
    <x v="0"/>
    <x v="0"/>
    <m/>
    <m/>
    <m/>
    <m/>
  </r>
  <r>
    <s v="Särskolan"/>
    <m/>
    <x v="1"/>
    <n v="2"/>
    <s v="Elever1-3"/>
    <x v="5"/>
    <x v="0"/>
    <x v="0"/>
    <x v="0"/>
    <x v="0"/>
    <x v="0"/>
    <x v="0"/>
    <x v="0"/>
    <x v="0"/>
    <x v="0"/>
    <x v="0"/>
    <x v="0"/>
    <m/>
    <x v="0"/>
    <x v="0"/>
    <x v="0"/>
    <x v="0"/>
    <x v="0"/>
    <x v="0"/>
    <x v="0"/>
    <x v="0"/>
    <x v="0"/>
    <x v="0"/>
    <m/>
    <m/>
    <m/>
    <m/>
  </r>
  <r>
    <s v="Särskolan"/>
    <m/>
    <x v="1"/>
    <n v="2"/>
    <s v="Elever1-3"/>
    <x v="5"/>
    <x v="1"/>
    <x v="0"/>
    <x v="0"/>
    <x v="0"/>
    <x v="0"/>
    <x v="0"/>
    <x v="0"/>
    <x v="0"/>
    <x v="0"/>
    <x v="0"/>
    <x v="0"/>
    <m/>
    <x v="0"/>
    <x v="0"/>
    <x v="0"/>
    <x v="0"/>
    <x v="0"/>
    <x v="0"/>
    <x v="0"/>
    <x v="0"/>
    <x v="0"/>
    <x v="0"/>
    <m/>
    <m/>
    <m/>
    <m/>
  </r>
  <r>
    <s v="Särskolan"/>
    <m/>
    <x v="1"/>
    <n v="2"/>
    <s v="Elever1-3"/>
    <x v="5"/>
    <x v="0"/>
    <x v="0"/>
    <x v="0"/>
    <x v="0"/>
    <x v="0"/>
    <x v="0"/>
    <x v="0"/>
    <x v="0"/>
    <x v="0"/>
    <x v="0"/>
    <x v="0"/>
    <m/>
    <x v="0"/>
    <x v="0"/>
    <x v="2"/>
    <x v="1"/>
    <x v="0"/>
    <x v="0"/>
    <x v="0"/>
    <x v="0"/>
    <x v="0"/>
    <x v="0"/>
    <m/>
    <m/>
    <m/>
    <m/>
  </r>
  <r>
    <s v="Särskolan"/>
    <m/>
    <x v="1"/>
    <n v="2"/>
    <s v="Elever1-3"/>
    <x v="5"/>
    <x v="0"/>
    <x v="0"/>
    <x v="0"/>
    <x v="0"/>
    <x v="0"/>
    <x v="0"/>
    <x v="0"/>
    <x v="0"/>
    <x v="0"/>
    <x v="0"/>
    <x v="0"/>
    <m/>
    <x v="0"/>
    <x v="0"/>
    <x v="0"/>
    <x v="0"/>
    <x v="0"/>
    <x v="0"/>
    <x v="0"/>
    <x v="0"/>
    <x v="0"/>
    <x v="0"/>
    <m/>
    <m/>
    <m/>
    <m/>
  </r>
  <r>
    <s v="Särskolan"/>
    <m/>
    <x v="2"/>
    <n v="3"/>
    <s v="Elever1-3"/>
    <x v="5"/>
    <x v="1"/>
    <x v="0"/>
    <x v="0"/>
    <x v="0"/>
    <x v="0"/>
    <x v="0"/>
    <x v="0"/>
    <x v="0"/>
    <x v="0"/>
    <x v="0"/>
    <x v="0"/>
    <m/>
    <x v="2"/>
    <x v="1"/>
    <x v="2"/>
    <x v="1"/>
    <x v="1"/>
    <x v="1"/>
    <x v="1"/>
    <x v="1"/>
    <x v="1"/>
    <x v="1"/>
    <m/>
    <m/>
    <m/>
    <m/>
  </r>
  <r>
    <s v="Särskolan"/>
    <m/>
    <x v="0"/>
    <n v="1"/>
    <s v="Elever1-3"/>
    <x v="5"/>
    <x v="0"/>
    <x v="0"/>
    <x v="0"/>
    <x v="0"/>
    <x v="0"/>
    <x v="0"/>
    <x v="0"/>
    <x v="3"/>
    <x v="3"/>
    <x v="0"/>
    <x v="3"/>
    <m/>
    <x v="2"/>
    <x v="1"/>
    <x v="2"/>
    <x v="1"/>
    <x v="1"/>
    <x v="1"/>
    <x v="1"/>
    <x v="1"/>
    <x v="1"/>
    <x v="1"/>
    <m/>
    <m/>
    <m/>
    <m/>
  </r>
  <r>
    <s v="Särskolan"/>
    <m/>
    <x v="2"/>
    <n v="3"/>
    <s v="Elever1-3"/>
    <x v="5"/>
    <x v="0"/>
    <x v="0"/>
    <x v="0"/>
    <x v="0"/>
    <x v="0"/>
    <x v="0"/>
    <x v="3"/>
    <x v="0"/>
    <x v="0"/>
    <x v="0"/>
    <x v="0"/>
    <m/>
    <x v="0"/>
    <x v="0"/>
    <x v="2"/>
    <x v="0"/>
    <x v="0"/>
    <x v="0"/>
    <x v="0"/>
    <x v="0"/>
    <x v="0"/>
    <x v="0"/>
    <m/>
    <m/>
    <m/>
    <m/>
  </r>
  <r>
    <s v="Särskolan"/>
    <m/>
    <x v="0"/>
    <n v="1"/>
    <s v="Elever1-3"/>
    <x v="5"/>
    <x v="1"/>
    <x v="0"/>
    <x v="0"/>
    <x v="0"/>
    <x v="0"/>
    <x v="0"/>
    <x v="0"/>
    <x v="0"/>
    <x v="0"/>
    <x v="0"/>
    <x v="0"/>
    <m/>
    <x v="0"/>
    <x v="0"/>
    <x v="1"/>
    <x v="0"/>
    <x v="0"/>
    <x v="0"/>
    <x v="0"/>
    <x v="0"/>
    <x v="0"/>
    <x v="0"/>
    <m/>
    <m/>
    <m/>
    <m/>
  </r>
  <r>
    <s v="Särskolan"/>
    <m/>
    <x v="2"/>
    <n v="3"/>
    <s v="Elever1-3"/>
    <x v="5"/>
    <x v="0"/>
    <x v="0"/>
    <x v="0"/>
    <x v="0"/>
    <x v="0"/>
    <x v="0"/>
    <x v="0"/>
    <x v="4"/>
    <x v="0"/>
    <x v="0"/>
    <x v="0"/>
    <m/>
    <x v="0"/>
    <x v="0"/>
    <x v="0"/>
    <x v="0"/>
    <x v="0"/>
    <x v="0"/>
    <x v="0"/>
    <x v="0"/>
    <x v="0"/>
    <x v="0"/>
    <m/>
    <m/>
    <m/>
    <m/>
  </r>
  <r>
    <s v="Särskolan"/>
    <m/>
    <x v="2"/>
    <n v="3"/>
    <s v="Elever1-3"/>
    <x v="5"/>
    <x v="1"/>
    <x v="0"/>
    <x v="0"/>
    <x v="0"/>
    <x v="0"/>
    <x v="0"/>
    <x v="0"/>
    <x v="0"/>
    <x v="0"/>
    <x v="0"/>
    <x v="0"/>
    <m/>
    <x v="2"/>
    <x v="1"/>
    <x v="2"/>
    <x v="1"/>
    <x v="1"/>
    <x v="1"/>
    <x v="1"/>
    <x v="1"/>
    <x v="1"/>
    <x v="1"/>
    <m/>
    <m/>
    <m/>
    <m/>
  </r>
  <r>
    <s v="Särskolan"/>
    <m/>
    <x v="0"/>
    <n v="1"/>
    <s v="Elever1-3"/>
    <x v="6"/>
    <x v="1"/>
    <x v="0"/>
    <x v="0"/>
    <x v="0"/>
    <x v="0"/>
    <x v="0"/>
    <x v="0"/>
    <x v="0"/>
    <x v="0"/>
    <x v="0"/>
    <x v="0"/>
    <m/>
    <x v="0"/>
    <x v="3"/>
    <x v="0"/>
    <x v="3"/>
    <x v="0"/>
    <x v="0"/>
    <x v="0"/>
    <x v="0"/>
    <x v="3"/>
    <x v="0"/>
    <n v="10"/>
    <n v="0"/>
    <n v="10"/>
    <n v="10"/>
  </r>
  <r>
    <s v="Särskolan"/>
    <m/>
    <x v="0"/>
    <n v="2"/>
    <s v="Elever1-3"/>
    <x v="6"/>
    <x v="0"/>
    <x v="0"/>
    <x v="3"/>
    <x v="0"/>
    <x v="4"/>
    <x v="0"/>
    <x v="0"/>
    <x v="5"/>
    <x v="0"/>
    <x v="0"/>
    <x v="2"/>
    <m/>
    <x v="0"/>
    <x v="4"/>
    <x v="0"/>
    <x v="0"/>
    <x v="4"/>
    <x v="0"/>
    <x v="0"/>
    <x v="0"/>
    <x v="4"/>
    <x v="0"/>
    <n v="10"/>
    <n v="10"/>
    <n v="10"/>
    <n v="10"/>
  </r>
  <r>
    <s v="Särskolan"/>
    <m/>
    <x v="0"/>
    <n v="2"/>
    <s v="Elever1-3"/>
    <x v="6"/>
    <x v="0"/>
    <x v="0"/>
    <x v="0"/>
    <x v="0"/>
    <x v="0"/>
    <x v="0"/>
    <x v="0"/>
    <x v="0"/>
    <x v="0"/>
    <x v="0"/>
    <x v="0"/>
    <m/>
    <x v="0"/>
    <x v="0"/>
    <x v="0"/>
    <x v="0"/>
    <x v="0"/>
    <x v="0"/>
    <x v="0"/>
    <x v="0"/>
    <x v="0"/>
    <x v="0"/>
    <n v="10"/>
    <n v="0"/>
    <n v="10"/>
    <n v="10"/>
  </r>
  <r>
    <s v="Särskolan"/>
    <m/>
    <x v="1"/>
    <n v="1"/>
    <s v="Elever1-3"/>
    <x v="6"/>
    <x v="1"/>
    <x v="0"/>
    <x v="0"/>
    <x v="0"/>
    <x v="0"/>
    <x v="0"/>
    <x v="4"/>
    <x v="5"/>
    <x v="4"/>
    <x v="5"/>
    <x v="0"/>
    <m/>
    <x v="0"/>
    <x v="4"/>
    <x v="4"/>
    <x v="4"/>
    <x v="0"/>
    <x v="0"/>
    <x v="0"/>
    <x v="0"/>
    <x v="4"/>
    <x v="3"/>
    <n v="5"/>
    <n v="10"/>
    <n v="10"/>
    <n v="10"/>
  </r>
  <r>
    <s v="Särskolan"/>
    <m/>
    <x v="0"/>
    <n v="2"/>
    <s v="Elever1-3"/>
    <x v="6"/>
    <x v="0"/>
    <x v="0"/>
    <x v="0"/>
    <x v="0"/>
    <x v="4"/>
    <x v="0"/>
    <x v="0"/>
    <x v="0"/>
    <x v="0"/>
    <x v="0"/>
    <x v="0"/>
    <m/>
    <x v="0"/>
    <x v="0"/>
    <x v="0"/>
    <x v="0"/>
    <x v="0"/>
    <x v="0"/>
    <x v="0"/>
    <x v="0"/>
    <x v="4"/>
    <x v="0"/>
    <n v="5"/>
    <n v="10"/>
    <n v="10"/>
    <n v="10"/>
  </r>
  <r>
    <s v="Särskolan"/>
    <m/>
    <x v="0"/>
    <n v="2"/>
    <s v="Elever1-3"/>
    <x v="6"/>
    <x v="0"/>
    <x v="0"/>
    <x v="1"/>
    <x v="0"/>
    <x v="4"/>
    <x v="2"/>
    <x v="0"/>
    <x v="5"/>
    <x v="0"/>
    <x v="2"/>
    <x v="0"/>
    <m/>
    <x v="2"/>
    <x v="1"/>
    <x v="2"/>
    <x v="1"/>
    <x v="1"/>
    <x v="1"/>
    <x v="1"/>
    <x v="1"/>
    <x v="1"/>
    <x v="1"/>
    <n v="10"/>
    <n v="0"/>
    <n v="10"/>
    <n v="0"/>
  </r>
  <r>
    <s v="Särskolan"/>
    <m/>
    <x v="0"/>
    <n v="2"/>
    <s v="Elever1-3"/>
    <x v="6"/>
    <x v="0"/>
    <x v="0"/>
    <x v="0"/>
    <x v="0"/>
    <x v="4"/>
    <x v="2"/>
    <x v="0"/>
    <x v="0"/>
    <x v="0"/>
    <x v="0"/>
    <x v="0"/>
    <m/>
    <x v="0"/>
    <x v="0"/>
    <x v="0"/>
    <x v="0"/>
    <x v="4"/>
    <x v="0"/>
    <x v="0"/>
    <x v="0"/>
    <x v="4"/>
    <x v="0"/>
    <n v="5"/>
    <n v="10"/>
    <n v="10"/>
    <n v="10"/>
  </r>
  <r>
    <s v="Särskolan"/>
    <m/>
    <x v="0"/>
    <n v="2"/>
    <s v="Elever1-3"/>
    <x v="6"/>
    <x v="0"/>
    <x v="0"/>
    <x v="3"/>
    <x v="0"/>
    <x v="0"/>
    <x v="2"/>
    <x v="3"/>
    <x v="0"/>
    <x v="0"/>
    <x v="0"/>
    <x v="2"/>
    <m/>
    <x v="0"/>
    <x v="0"/>
    <x v="0"/>
    <x v="0"/>
    <x v="0"/>
    <x v="0"/>
    <x v="0"/>
    <x v="4"/>
    <x v="0"/>
    <x v="1"/>
    <n v="0"/>
    <n v="10"/>
    <n v="5"/>
    <n v="0"/>
  </r>
  <r>
    <s v="Särskolan"/>
    <m/>
    <x v="1"/>
    <n v="2"/>
    <s v="Elever1-3"/>
    <x v="6"/>
    <x v="0"/>
    <x v="0"/>
    <x v="0"/>
    <x v="3"/>
    <x v="0"/>
    <x v="4"/>
    <x v="0"/>
    <x v="0"/>
    <x v="0"/>
    <x v="0"/>
    <x v="0"/>
    <m/>
    <x v="0"/>
    <x v="0"/>
    <x v="0"/>
    <x v="0"/>
    <x v="0"/>
    <x v="0"/>
    <x v="0"/>
    <x v="0"/>
    <x v="0"/>
    <x v="0"/>
    <n v="10"/>
    <n v="10"/>
    <n v="10"/>
    <n v="10"/>
  </r>
  <r>
    <s v="Särskolan"/>
    <m/>
    <x v="1"/>
    <n v="2"/>
    <s v="Elever1-3"/>
    <x v="6"/>
    <x v="0"/>
    <x v="0"/>
    <x v="0"/>
    <x v="0"/>
    <x v="0"/>
    <x v="0"/>
    <x v="0"/>
    <x v="2"/>
    <x v="2"/>
    <x v="3"/>
    <x v="2"/>
    <m/>
    <x v="0"/>
    <x v="0"/>
    <x v="0"/>
    <x v="0"/>
    <x v="0"/>
    <x v="0"/>
    <x v="0"/>
    <x v="0"/>
    <x v="0"/>
    <x v="0"/>
    <n v="10"/>
    <n v="10"/>
    <n v="10"/>
    <n v="0"/>
  </r>
  <r>
    <s v="Särskolan"/>
    <m/>
    <x v="1"/>
    <n v="2"/>
    <s v="Elever1-3"/>
    <x v="6"/>
    <x v="0"/>
    <x v="0"/>
    <x v="0"/>
    <x v="0"/>
    <x v="0"/>
    <x v="0"/>
    <x v="0"/>
    <x v="0"/>
    <x v="0"/>
    <x v="0"/>
    <x v="0"/>
    <m/>
    <x v="2"/>
    <x v="1"/>
    <x v="2"/>
    <x v="1"/>
    <x v="1"/>
    <x v="1"/>
    <x v="1"/>
    <x v="1"/>
    <x v="1"/>
    <x v="1"/>
    <n v="10"/>
    <n v="0"/>
    <n v="10"/>
    <n v="10"/>
  </r>
  <r>
    <s v="Särskolan"/>
    <m/>
    <x v="1"/>
    <n v="2"/>
    <s v="Elever1-3"/>
    <x v="6"/>
    <x v="0"/>
    <x v="0"/>
    <x v="0"/>
    <x v="0"/>
    <x v="0"/>
    <x v="0"/>
    <x v="4"/>
    <x v="2"/>
    <x v="2"/>
    <x v="2"/>
    <x v="4"/>
    <m/>
    <x v="0"/>
    <x v="4"/>
    <x v="4"/>
    <x v="4"/>
    <x v="4"/>
    <x v="4"/>
    <x v="4"/>
    <x v="4"/>
    <x v="4"/>
    <x v="3"/>
    <n v="0"/>
    <n v="10"/>
    <n v="5"/>
    <n v="10"/>
  </r>
  <r>
    <s v="Särskolan"/>
    <m/>
    <x v="1"/>
    <n v="1"/>
    <s v="Elever1-3"/>
    <x v="6"/>
    <x v="1"/>
    <x v="0"/>
    <x v="0"/>
    <x v="0"/>
    <x v="0"/>
    <x v="4"/>
    <x v="0"/>
    <x v="0"/>
    <x v="0"/>
    <x v="0"/>
    <x v="0"/>
    <m/>
    <x v="0"/>
    <x v="4"/>
    <x v="4"/>
    <x v="0"/>
    <x v="0"/>
    <x v="0"/>
    <x v="0"/>
    <x v="0"/>
    <x v="0"/>
    <x v="0"/>
    <n v="5"/>
    <n v="10"/>
    <n v="10"/>
    <n v="10"/>
  </r>
  <r>
    <s v="Särskolan"/>
    <m/>
    <x v="1"/>
    <n v="2"/>
    <s v="Elever1-3"/>
    <x v="6"/>
    <x v="0"/>
    <x v="0"/>
    <x v="0"/>
    <x v="0"/>
    <x v="0"/>
    <x v="0"/>
    <x v="0"/>
    <x v="0"/>
    <x v="0"/>
    <x v="0"/>
    <x v="0"/>
    <m/>
    <x v="0"/>
    <x v="0"/>
    <x v="0"/>
    <x v="0"/>
    <x v="0"/>
    <x v="0"/>
    <x v="0"/>
    <x v="0"/>
    <x v="0"/>
    <x v="0"/>
    <n v="10"/>
    <n v="0"/>
    <n v="10"/>
    <n v="10"/>
  </r>
  <r>
    <s v="Särskolan"/>
    <m/>
    <x v="1"/>
    <n v="2"/>
    <s v="Elever1-3"/>
    <x v="6"/>
    <x v="0"/>
    <x v="0"/>
    <x v="0"/>
    <x v="0"/>
    <x v="0"/>
    <x v="4"/>
    <x v="0"/>
    <x v="0"/>
    <x v="0"/>
    <x v="0"/>
    <x v="0"/>
    <m/>
    <x v="0"/>
    <x v="0"/>
    <x v="0"/>
    <x v="0"/>
    <x v="0"/>
    <x v="0"/>
    <x v="4"/>
    <x v="0"/>
    <x v="0"/>
    <x v="0"/>
    <n v="5"/>
    <n v="0"/>
    <n v="10"/>
    <n v="10"/>
  </r>
  <r>
    <s v="Särskolan"/>
    <m/>
    <x v="1"/>
    <n v="2"/>
    <s v="Elever1-3"/>
    <x v="6"/>
    <x v="0"/>
    <x v="0"/>
    <x v="0"/>
    <x v="0"/>
    <x v="0"/>
    <x v="0"/>
    <x v="0"/>
    <x v="0"/>
    <x v="0"/>
    <x v="0"/>
    <x v="0"/>
    <m/>
    <x v="0"/>
    <x v="0"/>
    <x v="0"/>
    <x v="0"/>
    <x v="0"/>
    <x v="0"/>
    <x v="0"/>
    <x v="0"/>
    <x v="0"/>
    <x v="0"/>
    <n v="10"/>
    <n v="10"/>
    <n v="10"/>
    <n v="10"/>
  </r>
  <r>
    <s v="Särskolan"/>
    <m/>
    <x v="1"/>
    <n v="2"/>
    <s v="Elever1-3"/>
    <x v="6"/>
    <x v="0"/>
    <x v="0"/>
    <x v="0"/>
    <x v="0"/>
    <x v="0"/>
    <x v="0"/>
    <x v="0"/>
    <x v="0"/>
    <x v="0"/>
    <x v="0"/>
    <x v="0"/>
    <m/>
    <x v="0"/>
    <x v="0"/>
    <x v="4"/>
    <x v="0"/>
    <x v="0"/>
    <x v="0"/>
    <x v="0"/>
    <x v="4"/>
    <x v="0"/>
    <x v="0"/>
    <n v="10"/>
    <n v="0"/>
    <n v="10"/>
    <n v="10"/>
  </r>
  <r>
    <s v="Särskolan"/>
    <m/>
    <x v="2"/>
    <n v="1"/>
    <s v="Elever1-3"/>
    <x v="6"/>
    <x v="1"/>
    <x v="0"/>
    <x v="0"/>
    <x v="0"/>
    <x v="0"/>
    <x v="4"/>
    <x v="0"/>
    <x v="0"/>
    <x v="4"/>
    <x v="0"/>
    <x v="5"/>
    <m/>
    <x v="2"/>
    <x v="1"/>
    <x v="2"/>
    <x v="1"/>
    <x v="1"/>
    <x v="1"/>
    <x v="1"/>
    <x v="1"/>
    <x v="1"/>
    <x v="1"/>
    <n v="10"/>
    <n v="0"/>
    <n v="10"/>
    <n v="0"/>
  </r>
  <r>
    <s v="Särskolan"/>
    <m/>
    <x v="2"/>
    <n v="2"/>
    <s v="Elever1-3"/>
    <x v="6"/>
    <x v="0"/>
    <x v="0"/>
    <x v="0"/>
    <x v="0"/>
    <x v="0"/>
    <x v="4"/>
    <x v="0"/>
    <x v="0"/>
    <x v="0"/>
    <x v="0"/>
    <x v="0"/>
    <m/>
    <x v="0"/>
    <x v="0"/>
    <x v="1"/>
    <x v="0"/>
    <x v="4"/>
    <x v="0"/>
    <x v="0"/>
    <x v="0"/>
    <x v="0"/>
    <x v="0"/>
    <n v="10"/>
    <n v="0"/>
    <n v="5"/>
    <n v="0"/>
  </r>
  <r>
    <s v="Särskolan"/>
    <m/>
    <x v="2"/>
    <n v="2"/>
    <s v="Elever1-3"/>
    <x v="6"/>
    <x v="0"/>
    <x v="0"/>
    <x v="0"/>
    <x v="0"/>
    <x v="0"/>
    <x v="2"/>
    <x v="0"/>
    <x v="0"/>
    <x v="4"/>
    <x v="0"/>
    <x v="0"/>
    <m/>
    <x v="2"/>
    <x v="1"/>
    <x v="2"/>
    <x v="1"/>
    <x v="1"/>
    <x v="1"/>
    <x v="1"/>
    <x v="1"/>
    <x v="1"/>
    <x v="1"/>
    <n v="5"/>
    <n v="0"/>
    <n v="10"/>
    <n v="0"/>
  </r>
  <r>
    <s v="Särskolan"/>
    <m/>
    <x v="2"/>
    <n v="2"/>
    <s v="Elever1-3"/>
    <x v="6"/>
    <x v="0"/>
    <x v="0"/>
    <x v="0"/>
    <x v="0"/>
    <x v="0"/>
    <x v="4"/>
    <x v="0"/>
    <x v="0"/>
    <x v="0"/>
    <x v="0"/>
    <x v="0"/>
    <m/>
    <x v="0"/>
    <x v="0"/>
    <x v="1"/>
    <x v="0"/>
    <x v="0"/>
    <x v="0"/>
    <x v="0"/>
    <x v="0"/>
    <x v="0"/>
    <x v="0"/>
    <n v="5"/>
    <n v="10"/>
    <n v="10"/>
    <n v="10"/>
  </r>
  <r>
    <s v="Särskolan"/>
    <m/>
    <x v="2"/>
    <n v="2"/>
    <s v="Elever1-3"/>
    <x v="6"/>
    <x v="0"/>
    <x v="0"/>
    <x v="3"/>
    <x v="0"/>
    <x v="0"/>
    <x v="4"/>
    <x v="0"/>
    <x v="5"/>
    <x v="4"/>
    <x v="0"/>
    <x v="5"/>
    <m/>
    <x v="0"/>
    <x v="4"/>
    <x v="1"/>
    <x v="4"/>
    <x v="0"/>
    <x v="0"/>
    <x v="0"/>
    <x v="0"/>
    <x v="0"/>
    <x v="3"/>
    <n v="10"/>
    <n v="0"/>
    <n v="5"/>
    <n v="0"/>
  </r>
  <r>
    <s v="Särskolan"/>
    <m/>
    <x v="2"/>
    <n v="1"/>
    <s v="Elever1-3"/>
    <x v="6"/>
    <x v="1"/>
    <x v="0"/>
    <x v="3"/>
    <x v="0"/>
    <x v="0"/>
    <x v="0"/>
    <x v="0"/>
    <x v="5"/>
    <x v="4"/>
    <x v="2"/>
    <x v="5"/>
    <m/>
    <x v="2"/>
    <x v="1"/>
    <x v="2"/>
    <x v="1"/>
    <x v="1"/>
    <x v="1"/>
    <x v="1"/>
    <x v="1"/>
    <x v="1"/>
    <x v="1"/>
    <n v="10"/>
    <n v="0"/>
    <n v="5"/>
    <n v="0"/>
  </r>
  <r>
    <s v="Särskolan"/>
    <m/>
    <x v="2"/>
    <n v="1"/>
    <s v="Elever1-3"/>
    <x v="6"/>
    <x v="1"/>
    <x v="0"/>
    <x v="0"/>
    <x v="0"/>
    <x v="0"/>
    <x v="0"/>
    <x v="0"/>
    <x v="0"/>
    <x v="0"/>
    <x v="0"/>
    <x v="0"/>
    <m/>
    <x v="0"/>
    <x v="0"/>
    <x v="0"/>
    <x v="0"/>
    <x v="0"/>
    <x v="0"/>
    <x v="0"/>
    <x v="0"/>
    <x v="0"/>
    <x v="0"/>
    <n v="0"/>
    <n v="10"/>
    <n v="10"/>
    <n v="10"/>
  </r>
  <r>
    <s v="Särskolan"/>
    <m/>
    <x v="2"/>
    <n v="1"/>
    <s v="Elever1-3"/>
    <x v="6"/>
    <x v="1"/>
    <x v="0"/>
    <x v="0"/>
    <x v="0"/>
    <x v="0"/>
    <x v="0"/>
    <x v="0"/>
    <x v="0"/>
    <x v="0"/>
    <x v="0"/>
    <x v="0"/>
    <m/>
    <x v="2"/>
    <x v="1"/>
    <x v="2"/>
    <x v="1"/>
    <x v="1"/>
    <x v="1"/>
    <x v="1"/>
    <x v="1"/>
    <x v="1"/>
    <x v="1"/>
    <n v="5"/>
    <n v="0"/>
    <n v="10"/>
    <n v="10"/>
  </r>
  <r>
    <s v="Särskolan"/>
    <m/>
    <x v="2"/>
    <n v="2"/>
    <s v="Elever1-3"/>
    <x v="6"/>
    <x v="0"/>
    <x v="0"/>
    <x v="0"/>
    <x v="0"/>
    <x v="0"/>
    <x v="4"/>
    <x v="0"/>
    <x v="2"/>
    <x v="0"/>
    <x v="0"/>
    <x v="0"/>
    <m/>
    <x v="0"/>
    <x v="0"/>
    <x v="0"/>
    <x v="0"/>
    <x v="4"/>
    <x v="0"/>
    <x v="0"/>
    <x v="0"/>
    <x v="0"/>
    <x v="0"/>
    <n v="10"/>
    <n v="0"/>
    <n v="10"/>
    <n v="10"/>
  </r>
  <r>
    <s v="Särskolan"/>
    <m/>
    <x v="2"/>
    <n v="2"/>
    <s v="Elever1-3"/>
    <x v="6"/>
    <x v="0"/>
    <x v="0"/>
    <x v="0"/>
    <x v="0"/>
    <x v="0"/>
    <x v="0"/>
    <x v="0"/>
    <x v="0"/>
    <x v="0"/>
    <x v="0"/>
    <x v="0"/>
    <m/>
    <x v="0"/>
    <x v="0"/>
    <x v="0"/>
    <x v="0"/>
    <x v="0"/>
    <x v="0"/>
    <x v="0"/>
    <x v="0"/>
    <x v="0"/>
    <x v="0"/>
    <n v="5"/>
    <n v="0"/>
    <n v="10"/>
    <n v="10"/>
  </r>
  <r>
    <s v="Särskolan"/>
    <m/>
    <x v="2"/>
    <n v="1"/>
    <s v="Elever1-3"/>
    <x v="6"/>
    <x v="1"/>
    <x v="0"/>
    <x v="0"/>
    <x v="0"/>
    <x v="0"/>
    <x v="0"/>
    <x v="0"/>
    <x v="0"/>
    <x v="0"/>
    <x v="0"/>
    <x v="0"/>
    <m/>
    <x v="0"/>
    <x v="0"/>
    <x v="0"/>
    <x v="0"/>
    <x v="0"/>
    <x v="0"/>
    <x v="0"/>
    <x v="0"/>
    <x v="0"/>
    <x v="0"/>
    <n v="10"/>
    <n v="10"/>
    <n v="10"/>
    <n v="0"/>
  </r>
  <r>
    <s v="Särskolan"/>
    <m/>
    <x v="2"/>
    <n v="2"/>
    <s v="Elever1-3"/>
    <x v="6"/>
    <x v="0"/>
    <x v="0"/>
    <x v="0"/>
    <x v="0"/>
    <x v="0"/>
    <x v="0"/>
    <x v="0"/>
    <x v="2"/>
    <x v="2"/>
    <x v="0"/>
    <x v="2"/>
    <m/>
    <x v="2"/>
    <x v="1"/>
    <x v="2"/>
    <x v="1"/>
    <x v="1"/>
    <x v="1"/>
    <x v="1"/>
    <x v="1"/>
    <x v="1"/>
    <x v="1"/>
    <n v="10"/>
    <n v="0"/>
    <n v="10"/>
    <n v="0"/>
  </r>
  <r>
    <s v="Särskolan"/>
    <m/>
    <x v="0"/>
    <n v="2"/>
    <s v="Elever1-3"/>
    <x v="6"/>
    <x v="0"/>
    <x v="0"/>
    <x v="0"/>
    <x v="0"/>
    <x v="0"/>
    <x v="0"/>
    <x v="0"/>
    <x v="0"/>
    <x v="0"/>
    <x v="0"/>
    <x v="0"/>
    <m/>
    <x v="0"/>
    <x v="0"/>
    <x v="0"/>
    <x v="0"/>
    <x v="0"/>
    <x v="0"/>
    <x v="0"/>
    <x v="0"/>
    <x v="0"/>
    <x v="0"/>
    <n v="0"/>
    <n v="10"/>
    <n v="5"/>
    <n v="10"/>
  </r>
  <r>
    <m/>
    <m/>
    <x v="0"/>
    <n v="1"/>
    <s v="Elever1-3"/>
    <x v="7"/>
    <x v="1"/>
    <x v="0"/>
    <x v="0"/>
    <x v="0"/>
    <x v="0"/>
    <x v="0"/>
    <x v="0"/>
    <x v="0"/>
    <x v="0"/>
    <x v="0"/>
    <x v="0"/>
    <m/>
    <x v="0"/>
    <x v="0"/>
    <x v="0"/>
    <x v="0"/>
    <x v="0"/>
    <x v="0"/>
    <x v="0"/>
    <x v="0"/>
    <x v="0"/>
    <x v="0"/>
    <m/>
    <m/>
    <m/>
    <m/>
  </r>
  <r>
    <m/>
    <m/>
    <x v="0"/>
    <n v="1"/>
    <s v="Elever1-3"/>
    <x v="7"/>
    <x v="0"/>
    <x v="0"/>
    <x v="2"/>
    <x v="0"/>
    <x v="0"/>
    <x v="4"/>
    <x v="0"/>
    <x v="2"/>
    <x v="2"/>
    <x v="5"/>
    <x v="0"/>
    <m/>
    <x v="2"/>
    <x v="1"/>
    <x v="2"/>
    <x v="1"/>
    <x v="1"/>
    <x v="1"/>
    <x v="1"/>
    <x v="1"/>
    <x v="1"/>
    <x v="1"/>
    <m/>
    <m/>
    <m/>
    <m/>
  </r>
  <r>
    <m/>
    <m/>
    <x v="0"/>
    <n v="1"/>
    <s v="Elever1-3"/>
    <x v="7"/>
    <x v="1"/>
    <x v="0"/>
    <x v="0"/>
    <x v="0"/>
    <x v="0"/>
    <x v="0"/>
    <x v="0"/>
    <x v="0"/>
    <x v="0"/>
    <x v="0"/>
    <x v="0"/>
    <m/>
    <x v="0"/>
    <x v="0"/>
    <x v="0"/>
    <x v="0"/>
    <x v="0"/>
    <x v="0"/>
    <x v="0"/>
    <x v="0"/>
    <x v="0"/>
    <x v="0"/>
    <m/>
    <m/>
    <m/>
    <m/>
  </r>
  <r>
    <m/>
    <m/>
    <x v="0"/>
    <n v="1"/>
    <s v="Elever1-3"/>
    <x v="7"/>
    <x v="1"/>
    <x v="0"/>
    <x v="0"/>
    <x v="0"/>
    <x v="0"/>
    <x v="4"/>
    <x v="0"/>
    <x v="0"/>
    <x v="0"/>
    <x v="0"/>
    <x v="0"/>
    <m/>
    <x v="0"/>
    <x v="0"/>
    <x v="0"/>
    <x v="0"/>
    <x v="1"/>
    <x v="0"/>
    <x v="0"/>
    <x v="0"/>
    <x v="0"/>
    <x v="0"/>
    <m/>
    <m/>
    <m/>
    <m/>
  </r>
  <r>
    <m/>
    <m/>
    <x v="1"/>
    <n v="2"/>
    <s v="Elever1-3"/>
    <x v="7"/>
    <x v="2"/>
    <x v="0"/>
    <x v="0"/>
    <x v="0"/>
    <x v="0"/>
    <x v="0"/>
    <x v="0"/>
    <x v="0"/>
    <x v="0"/>
    <x v="0"/>
    <x v="0"/>
    <m/>
    <x v="0"/>
    <x v="0"/>
    <x v="2"/>
    <x v="0"/>
    <x v="0"/>
    <x v="0"/>
    <x v="0"/>
    <x v="0"/>
    <x v="0"/>
    <x v="0"/>
    <m/>
    <m/>
    <m/>
    <m/>
  </r>
  <r>
    <m/>
    <m/>
    <x v="1"/>
    <n v="2"/>
    <s v="Elever1-3"/>
    <x v="7"/>
    <x v="0"/>
    <x v="0"/>
    <x v="2"/>
    <x v="0"/>
    <x v="0"/>
    <x v="4"/>
    <x v="0"/>
    <x v="0"/>
    <x v="0"/>
    <x v="0"/>
    <x v="0"/>
    <m/>
    <x v="0"/>
    <x v="0"/>
    <x v="0"/>
    <x v="1"/>
    <x v="1"/>
    <x v="0"/>
    <x v="0"/>
    <x v="0"/>
    <x v="4"/>
    <x v="0"/>
    <m/>
    <m/>
    <m/>
    <m/>
  </r>
  <r>
    <m/>
    <m/>
    <x v="1"/>
    <n v="2"/>
    <s v="Elever1-3"/>
    <x v="7"/>
    <x v="0"/>
    <x v="0"/>
    <x v="0"/>
    <x v="0"/>
    <x v="0"/>
    <x v="4"/>
    <x v="0"/>
    <x v="0"/>
    <x v="0"/>
    <x v="0"/>
    <x v="0"/>
    <m/>
    <x v="0"/>
    <x v="0"/>
    <x v="0"/>
    <x v="0"/>
    <x v="0"/>
    <x v="0"/>
    <x v="0"/>
    <x v="0"/>
    <x v="0"/>
    <x v="0"/>
    <m/>
    <m/>
    <m/>
    <m/>
  </r>
  <r>
    <m/>
    <m/>
    <x v="1"/>
    <n v="2"/>
    <s v="Elever1-3"/>
    <x v="7"/>
    <x v="0"/>
    <x v="0"/>
    <x v="0"/>
    <x v="1"/>
    <x v="1"/>
    <x v="0"/>
    <x v="1"/>
    <x v="0"/>
    <x v="0"/>
    <x v="0"/>
    <x v="0"/>
    <m/>
    <x v="0"/>
    <x v="0"/>
    <x v="4"/>
    <x v="4"/>
    <x v="0"/>
    <x v="0"/>
    <x v="0"/>
    <x v="0"/>
    <x v="1"/>
    <x v="3"/>
    <m/>
    <m/>
    <m/>
    <m/>
  </r>
  <r>
    <m/>
    <m/>
    <x v="1"/>
    <n v="2"/>
    <s v="Elever1-3"/>
    <x v="7"/>
    <x v="1"/>
    <x v="1"/>
    <x v="0"/>
    <x v="1"/>
    <x v="1"/>
    <x v="0"/>
    <x v="0"/>
    <x v="2"/>
    <x v="0"/>
    <x v="3"/>
    <x v="2"/>
    <m/>
    <x v="0"/>
    <x v="1"/>
    <x v="2"/>
    <x v="0"/>
    <x v="0"/>
    <x v="4"/>
    <x v="4"/>
    <x v="0"/>
    <x v="4"/>
    <x v="1"/>
    <m/>
    <m/>
    <m/>
    <m/>
  </r>
  <r>
    <m/>
    <m/>
    <x v="1"/>
    <n v="2"/>
    <s v="Elever1-3"/>
    <x v="7"/>
    <x v="1"/>
    <x v="1"/>
    <x v="0"/>
    <x v="1"/>
    <x v="1"/>
    <x v="0"/>
    <x v="0"/>
    <x v="0"/>
    <x v="2"/>
    <x v="0"/>
    <x v="2"/>
    <m/>
    <x v="0"/>
    <x v="0"/>
    <x v="4"/>
    <x v="0"/>
    <x v="0"/>
    <x v="0"/>
    <x v="1"/>
    <x v="0"/>
    <x v="0"/>
    <x v="0"/>
    <m/>
    <m/>
    <m/>
    <m/>
  </r>
  <r>
    <m/>
    <m/>
    <x v="1"/>
    <n v="2"/>
    <s v="Elever1-3"/>
    <x v="7"/>
    <x v="0"/>
    <x v="0"/>
    <x v="0"/>
    <x v="0"/>
    <x v="0"/>
    <x v="0"/>
    <x v="0"/>
    <x v="2"/>
    <x v="0"/>
    <x v="5"/>
    <x v="0"/>
    <m/>
    <x v="0"/>
    <x v="0"/>
    <x v="0"/>
    <x v="0"/>
    <x v="0"/>
    <x v="0"/>
    <x v="0"/>
    <x v="0"/>
    <x v="1"/>
    <x v="0"/>
    <m/>
    <m/>
    <m/>
    <m/>
  </r>
  <r>
    <m/>
    <m/>
    <x v="1"/>
    <n v="2"/>
    <s v="Elever1-3"/>
    <x v="7"/>
    <x v="0"/>
    <x v="0"/>
    <x v="0"/>
    <x v="0"/>
    <x v="0"/>
    <x v="0"/>
    <x v="0"/>
    <x v="0"/>
    <x v="0"/>
    <x v="5"/>
    <x v="0"/>
    <m/>
    <x v="0"/>
    <x v="0"/>
    <x v="0"/>
    <x v="0"/>
    <x v="0"/>
    <x v="0"/>
    <x v="0"/>
    <x v="0"/>
    <x v="0"/>
    <x v="0"/>
    <m/>
    <m/>
    <m/>
    <m/>
  </r>
  <r>
    <m/>
    <m/>
    <x v="1"/>
    <n v="2"/>
    <s v="Elever1-3"/>
    <x v="7"/>
    <x v="0"/>
    <x v="0"/>
    <x v="0"/>
    <x v="0"/>
    <x v="0"/>
    <x v="0"/>
    <x v="4"/>
    <x v="2"/>
    <x v="0"/>
    <x v="0"/>
    <x v="0"/>
    <m/>
    <x v="0"/>
    <x v="0"/>
    <x v="0"/>
    <x v="0"/>
    <x v="0"/>
    <x v="0"/>
    <x v="0"/>
    <x v="0"/>
    <x v="1"/>
    <x v="0"/>
    <m/>
    <m/>
    <m/>
    <m/>
  </r>
  <r>
    <m/>
    <m/>
    <x v="1"/>
    <n v="2"/>
    <s v="Elever1-4"/>
    <x v="7"/>
    <x v="0"/>
    <x v="0"/>
    <x v="0"/>
    <x v="3"/>
    <x v="0"/>
    <x v="1"/>
    <x v="0"/>
    <x v="0"/>
    <x v="0"/>
    <x v="0"/>
    <x v="0"/>
    <m/>
    <x v="0"/>
    <x v="0"/>
    <x v="0"/>
    <x v="0"/>
    <x v="1"/>
    <x v="0"/>
    <x v="4"/>
    <x v="4"/>
    <x v="0"/>
    <x v="0"/>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
  <r>
    <s v="Särskolan"/>
    <m/>
    <x v="0"/>
    <n v="1"/>
    <s v="Elever1-3"/>
    <x v="0"/>
    <x v="0"/>
    <x v="0"/>
    <x v="0"/>
    <x v="0"/>
    <x v="0"/>
    <x v="0"/>
    <x v="0"/>
    <x v="0"/>
    <x v="0"/>
    <x v="0"/>
    <x v="0"/>
    <x v="0"/>
    <x v="0"/>
    <x v="0"/>
    <x v="0"/>
    <x v="0"/>
    <x v="0"/>
    <x v="0"/>
    <x v="0"/>
    <x v="0"/>
    <x v="0"/>
    <x v="0"/>
    <x v="0"/>
    <x v="0"/>
    <x v="0"/>
    <x v="0"/>
  </r>
  <r>
    <s v="Särskolan"/>
    <m/>
    <x v="0"/>
    <n v="1"/>
    <s v="Elever1-3"/>
    <x v="0"/>
    <x v="1"/>
    <x v="0"/>
    <x v="0"/>
    <x v="0"/>
    <x v="0"/>
    <x v="0"/>
    <x v="0"/>
    <x v="0"/>
    <x v="0"/>
    <x v="0"/>
    <x v="0"/>
    <x v="0"/>
    <x v="0"/>
    <x v="0"/>
    <x v="0"/>
    <x v="0"/>
    <x v="0"/>
    <x v="0"/>
    <x v="0"/>
    <x v="0"/>
    <x v="0"/>
    <x v="0"/>
    <x v="0"/>
    <x v="0"/>
    <x v="0"/>
    <x v="0"/>
  </r>
  <r>
    <s v="Särskolan"/>
    <m/>
    <x v="0"/>
    <n v="1"/>
    <s v="Elever1-3"/>
    <x v="0"/>
    <x v="1"/>
    <x v="0"/>
    <x v="0"/>
    <x v="0"/>
    <x v="0"/>
    <x v="1"/>
    <x v="0"/>
    <x v="0"/>
    <x v="0"/>
    <x v="0"/>
    <x v="0"/>
    <x v="0"/>
    <x v="0"/>
    <x v="0"/>
    <x v="1"/>
    <x v="0"/>
    <x v="0"/>
    <x v="0"/>
    <x v="0"/>
    <x v="0"/>
    <x v="0"/>
    <x v="0"/>
    <x v="0"/>
    <x v="0"/>
    <x v="0"/>
    <x v="0"/>
  </r>
  <r>
    <s v="Särskolan"/>
    <m/>
    <x v="0"/>
    <n v="1"/>
    <s v="Elever1-3"/>
    <x v="0"/>
    <x v="1"/>
    <x v="0"/>
    <x v="0"/>
    <x v="0"/>
    <x v="0"/>
    <x v="0"/>
    <x v="0"/>
    <x v="0"/>
    <x v="0"/>
    <x v="0"/>
    <x v="0"/>
    <x v="0"/>
    <x v="0"/>
    <x v="0"/>
    <x v="0"/>
    <x v="0"/>
    <x v="0"/>
    <x v="0"/>
    <x v="0"/>
    <x v="0"/>
    <x v="0"/>
    <x v="0"/>
    <x v="0"/>
    <x v="0"/>
    <x v="0"/>
    <x v="0"/>
  </r>
  <r>
    <s v="Särskolan"/>
    <m/>
    <x v="0"/>
    <n v="1"/>
    <s v="Elever1-3"/>
    <x v="0"/>
    <x v="1"/>
    <x v="0"/>
    <x v="0"/>
    <x v="0"/>
    <x v="0"/>
    <x v="2"/>
    <x v="0"/>
    <x v="0"/>
    <x v="0"/>
    <x v="0"/>
    <x v="0"/>
    <x v="0"/>
    <x v="0"/>
    <x v="0"/>
    <x v="1"/>
    <x v="0"/>
    <x v="0"/>
    <x v="0"/>
    <x v="0"/>
    <x v="0"/>
    <x v="1"/>
    <x v="1"/>
    <x v="0"/>
    <x v="0"/>
    <x v="0"/>
    <x v="0"/>
  </r>
  <r>
    <s v="Särskolan"/>
    <m/>
    <x v="0"/>
    <n v="1"/>
    <s v="Elever1-3"/>
    <x v="0"/>
    <x v="0"/>
    <x v="0"/>
    <x v="0"/>
    <x v="0"/>
    <x v="0"/>
    <x v="0"/>
    <x v="0"/>
    <x v="0"/>
    <x v="0"/>
    <x v="0"/>
    <x v="0"/>
    <x v="0"/>
    <x v="0"/>
    <x v="0"/>
    <x v="0"/>
    <x v="0"/>
    <x v="0"/>
    <x v="0"/>
    <x v="0"/>
    <x v="0"/>
    <x v="0"/>
    <x v="0"/>
    <x v="0"/>
    <x v="0"/>
    <x v="0"/>
    <x v="0"/>
  </r>
  <r>
    <s v="Särskolan"/>
    <m/>
    <x v="1"/>
    <n v="2"/>
    <s v="Elever1-3"/>
    <x v="1"/>
    <x v="1"/>
    <x v="0"/>
    <x v="0"/>
    <x v="0"/>
    <x v="0"/>
    <x v="0"/>
    <x v="0"/>
    <x v="0"/>
    <x v="1"/>
    <x v="1"/>
    <x v="1"/>
    <x v="0"/>
    <x v="1"/>
    <x v="1"/>
    <x v="2"/>
    <x v="1"/>
    <x v="1"/>
    <x v="1"/>
    <x v="1"/>
    <x v="1"/>
    <x v="2"/>
    <x v="2"/>
    <x v="0"/>
    <x v="0"/>
    <x v="0"/>
    <x v="0"/>
  </r>
  <r>
    <s v="Särskolan"/>
    <m/>
    <x v="1"/>
    <n v="2"/>
    <s v="Elever1-3"/>
    <x v="1"/>
    <x v="1"/>
    <x v="0"/>
    <x v="0"/>
    <x v="0"/>
    <x v="0"/>
    <x v="0"/>
    <x v="0"/>
    <x v="1"/>
    <x v="1"/>
    <x v="1"/>
    <x v="1"/>
    <x v="0"/>
    <x v="0"/>
    <x v="0"/>
    <x v="0"/>
    <x v="0"/>
    <x v="0"/>
    <x v="0"/>
    <x v="0"/>
    <x v="0"/>
    <x v="0"/>
    <x v="0"/>
    <x v="0"/>
    <x v="0"/>
    <x v="0"/>
    <x v="0"/>
  </r>
  <r>
    <s v="Särskolan"/>
    <m/>
    <x v="1"/>
    <n v="2"/>
    <s v="Elever1-3"/>
    <x v="1"/>
    <x v="0"/>
    <x v="0"/>
    <x v="0"/>
    <x v="0"/>
    <x v="0"/>
    <x v="0"/>
    <x v="0"/>
    <x v="1"/>
    <x v="1"/>
    <x v="1"/>
    <x v="1"/>
    <x v="0"/>
    <x v="0"/>
    <x v="0"/>
    <x v="0"/>
    <x v="0"/>
    <x v="0"/>
    <x v="0"/>
    <x v="0"/>
    <x v="0"/>
    <x v="0"/>
    <x v="0"/>
    <x v="0"/>
    <x v="0"/>
    <x v="0"/>
    <x v="0"/>
  </r>
  <r>
    <s v="Särskolan"/>
    <m/>
    <x v="1"/>
    <n v="2"/>
    <s v="Elever1-3"/>
    <x v="1"/>
    <x v="1"/>
    <x v="0"/>
    <x v="0"/>
    <x v="0"/>
    <x v="1"/>
    <x v="0"/>
    <x v="0"/>
    <x v="1"/>
    <x v="1"/>
    <x v="1"/>
    <x v="1"/>
    <x v="0"/>
    <x v="0"/>
    <x v="0"/>
    <x v="0"/>
    <x v="0"/>
    <x v="0"/>
    <x v="0"/>
    <x v="0"/>
    <x v="0"/>
    <x v="0"/>
    <x v="0"/>
    <x v="0"/>
    <x v="0"/>
    <x v="0"/>
    <x v="0"/>
  </r>
  <r>
    <s v="Särskolan"/>
    <m/>
    <x v="1"/>
    <n v="2"/>
    <s v="Elever1-3"/>
    <x v="0"/>
    <x v="1"/>
    <x v="0"/>
    <x v="0"/>
    <x v="0"/>
    <x v="0"/>
    <x v="0"/>
    <x v="0"/>
    <x v="0"/>
    <x v="0"/>
    <x v="0"/>
    <x v="0"/>
    <x v="0"/>
    <x v="0"/>
    <x v="0"/>
    <x v="0"/>
    <x v="0"/>
    <x v="0"/>
    <x v="0"/>
    <x v="0"/>
    <x v="0"/>
    <x v="0"/>
    <x v="0"/>
    <x v="0"/>
    <x v="0"/>
    <x v="0"/>
    <x v="0"/>
  </r>
  <r>
    <s v="Särskolan"/>
    <m/>
    <x v="1"/>
    <n v="2"/>
    <s v="Elever1-3"/>
    <x v="0"/>
    <x v="0"/>
    <x v="0"/>
    <x v="0"/>
    <x v="0"/>
    <x v="0"/>
    <x v="0"/>
    <x v="0"/>
    <x v="0"/>
    <x v="0"/>
    <x v="0"/>
    <x v="0"/>
    <x v="0"/>
    <x v="0"/>
    <x v="0"/>
    <x v="0"/>
    <x v="0"/>
    <x v="0"/>
    <x v="0"/>
    <x v="0"/>
    <x v="0"/>
    <x v="0"/>
    <x v="0"/>
    <x v="0"/>
    <x v="0"/>
    <x v="0"/>
    <x v="0"/>
  </r>
  <r>
    <s v="Särskolan"/>
    <m/>
    <x v="1"/>
    <n v="2"/>
    <s v="Elever1-3"/>
    <x v="0"/>
    <x v="0"/>
    <x v="0"/>
    <x v="0"/>
    <x v="0"/>
    <x v="0"/>
    <x v="0"/>
    <x v="0"/>
    <x v="0"/>
    <x v="0"/>
    <x v="0"/>
    <x v="0"/>
    <x v="0"/>
    <x v="0"/>
    <x v="0"/>
    <x v="0"/>
    <x v="0"/>
    <x v="0"/>
    <x v="0"/>
    <x v="0"/>
    <x v="0"/>
    <x v="0"/>
    <x v="0"/>
    <x v="0"/>
    <x v="0"/>
    <x v="0"/>
    <x v="0"/>
  </r>
  <r>
    <s v="Särskolan"/>
    <m/>
    <x v="1"/>
    <n v="2"/>
    <s v="Elever1-3"/>
    <x v="0"/>
    <x v="0"/>
    <x v="0"/>
    <x v="0"/>
    <x v="0"/>
    <x v="0"/>
    <x v="0"/>
    <x v="0"/>
    <x v="0"/>
    <x v="0"/>
    <x v="0"/>
    <x v="0"/>
    <x v="0"/>
    <x v="0"/>
    <x v="0"/>
    <x v="0"/>
    <x v="0"/>
    <x v="0"/>
    <x v="0"/>
    <x v="0"/>
    <x v="0"/>
    <x v="0"/>
    <x v="0"/>
    <x v="0"/>
    <x v="0"/>
    <x v="0"/>
    <x v="0"/>
  </r>
  <r>
    <s v="Särskolan"/>
    <m/>
    <x v="2"/>
    <n v="3"/>
    <s v="Elever1-3"/>
    <x v="1"/>
    <x v="0"/>
    <x v="0"/>
    <x v="0"/>
    <x v="1"/>
    <x v="1"/>
    <x v="3"/>
    <x v="1"/>
    <x v="2"/>
    <x v="2"/>
    <x v="2"/>
    <x v="2"/>
    <x v="0"/>
    <x v="2"/>
    <x v="1"/>
    <x v="2"/>
    <x v="1"/>
    <x v="1"/>
    <x v="1"/>
    <x v="1"/>
    <x v="1"/>
    <x v="2"/>
    <x v="2"/>
    <x v="0"/>
    <x v="0"/>
    <x v="0"/>
    <x v="0"/>
  </r>
  <r>
    <s v="Särskolan"/>
    <m/>
    <x v="2"/>
    <n v="3"/>
    <s v="Elever1-3"/>
    <x v="1"/>
    <x v="0"/>
    <x v="0"/>
    <x v="0"/>
    <x v="0"/>
    <x v="0"/>
    <x v="0"/>
    <x v="0"/>
    <x v="1"/>
    <x v="3"/>
    <x v="1"/>
    <x v="1"/>
    <x v="0"/>
    <x v="1"/>
    <x v="1"/>
    <x v="2"/>
    <x v="1"/>
    <x v="1"/>
    <x v="1"/>
    <x v="1"/>
    <x v="1"/>
    <x v="2"/>
    <x v="2"/>
    <x v="0"/>
    <x v="0"/>
    <x v="0"/>
    <x v="0"/>
  </r>
  <r>
    <s v="Särskolan"/>
    <m/>
    <x v="2"/>
    <n v="3"/>
    <s v="Elever1-3"/>
    <x v="1"/>
    <x v="0"/>
    <x v="0"/>
    <x v="0"/>
    <x v="0"/>
    <x v="0"/>
    <x v="0"/>
    <x v="0"/>
    <x v="1"/>
    <x v="1"/>
    <x v="1"/>
    <x v="1"/>
    <x v="0"/>
    <x v="0"/>
    <x v="0"/>
    <x v="1"/>
    <x v="0"/>
    <x v="0"/>
    <x v="2"/>
    <x v="0"/>
    <x v="0"/>
    <x v="0"/>
    <x v="0"/>
    <x v="0"/>
    <x v="0"/>
    <x v="0"/>
    <x v="0"/>
  </r>
  <r>
    <s v="Särskolan"/>
    <m/>
    <x v="2"/>
    <n v="3"/>
    <s v="Elever1-3"/>
    <x v="1"/>
    <x v="1"/>
    <x v="0"/>
    <x v="0"/>
    <x v="0"/>
    <x v="0"/>
    <x v="1"/>
    <x v="0"/>
    <x v="1"/>
    <x v="1"/>
    <x v="1"/>
    <x v="1"/>
    <x v="0"/>
    <x v="0"/>
    <x v="0"/>
    <x v="1"/>
    <x v="0"/>
    <x v="2"/>
    <x v="0"/>
    <x v="0"/>
    <x v="0"/>
    <x v="0"/>
    <x v="0"/>
    <x v="0"/>
    <x v="0"/>
    <x v="0"/>
    <x v="0"/>
  </r>
  <r>
    <s v="Särskolan"/>
    <m/>
    <x v="2"/>
    <n v="3"/>
    <s v="Elever1-3"/>
    <x v="1"/>
    <x v="1"/>
    <x v="0"/>
    <x v="0"/>
    <x v="0"/>
    <x v="0"/>
    <x v="1"/>
    <x v="0"/>
    <x v="1"/>
    <x v="1"/>
    <x v="1"/>
    <x v="1"/>
    <x v="0"/>
    <x v="1"/>
    <x v="1"/>
    <x v="2"/>
    <x v="1"/>
    <x v="1"/>
    <x v="1"/>
    <x v="1"/>
    <x v="1"/>
    <x v="2"/>
    <x v="2"/>
    <x v="0"/>
    <x v="0"/>
    <x v="0"/>
    <x v="0"/>
  </r>
  <r>
    <s v="Särskolan"/>
    <m/>
    <x v="2"/>
    <n v="3"/>
    <s v="Elever1-3"/>
    <x v="1"/>
    <x v="0"/>
    <x v="0"/>
    <x v="0"/>
    <x v="2"/>
    <x v="0"/>
    <x v="0"/>
    <x v="2"/>
    <x v="1"/>
    <x v="1"/>
    <x v="1"/>
    <x v="1"/>
    <x v="0"/>
    <x v="0"/>
    <x v="0"/>
    <x v="1"/>
    <x v="2"/>
    <x v="0"/>
    <x v="0"/>
    <x v="0"/>
    <x v="2"/>
    <x v="0"/>
    <x v="3"/>
    <x v="0"/>
    <x v="0"/>
    <x v="0"/>
    <x v="0"/>
  </r>
  <r>
    <s v="Särskolan"/>
    <m/>
    <x v="2"/>
    <n v="3"/>
    <s v="Elever1-3"/>
    <x v="1"/>
    <x v="1"/>
    <x v="0"/>
    <x v="0"/>
    <x v="2"/>
    <x v="2"/>
    <x v="0"/>
    <x v="0"/>
    <x v="1"/>
    <x v="1"/>
    <x v="1"/>
    <x v="1"/>
    <x v="0"/>
    <x v="0"/>
    <x v="0"/>
    <x v="1"/>
    <x v="0"/>
    <x v="3"/>
    <x v="0"/>
    <x v="0"/>
    <x v="0"/>
    <x v="0"/>
    <x v="0"/>
    <x v="0"/>
    <x v="0"/>
    <x v="0"/>
    <x v="0"/>
  </r>
  <r>
    <s v="Särskolan"/>
    <m/>
    <x v="2"/>
    <n v="3"/>
    <s v="Elever1-3"/>
    <x v="1"/>
    <x v="1"/>
    <x v="0"/>
    <x v="0"/>
    <x v="0"/>
    <x v="0"/>
    <x v="0"/>
    <x v="0"/>
    <x v="1"/>
    <x v="1"/>
    <x v="1"/>
    <x v="0"/>
    <x v="0"/>
    <x v="1"/>
    <x v="1"/>
    <x v="2"/>
    <x v="1"/>
    <x v="1"/>
    <x v="1"/>
    <x v="1"/>
    <x v="1"/>
    <x v="2"/>
    <x v="2"/>
    <x v="0"/>
    <x v="0"/>
    <x v="0"/>
    <x v="0"/>
  </r>
  <r>
    <s v="Särskolan"/>
    <m/>
    <x v="2"/>
    <n v="3"/>
    <s v="Elever1-3"/>
    <x v="1"/>
    <x v="0"/>
    <x v="0"/>
    <x v="0"/>
    <x v="0"/>
    <x v="0"/>
    <x v="0"/>
    <x v="0"/>
    <x v="0"/>
    <x v="1"/>
    <x v="1"/>
    <x v="1"/>
    <x v="0"/>
    <x v="1"/>
    <x v="1"/>
    <x v="2"/>
    <x v="1"/>
    <x v="1"/>
    <x v="1"/>
    <x v="1"/>
    <x v="1"/>
    <x v="2"/>
    <x v="2"/>
    <x v="0"/>
    <x v="0"/>
    <x v="0"/>
    <x v="0"/>
  </r>
  <r>
    <s v="Särskolan"/>
    <m/>
    <x v="2"/>
    <n v="3"/>
    <s v="Elever1-3"/>
    <x v="1"/>
    <x v="1"/>
    <x v="0"/>
    <x v="0"/>
    <x v="0"/>
    <x v="0"/>
    <x v="0"/>
    <x v="0"/>
    <x v="1"/>
    <x v="4"/>
    <x v="1"/>
    <x v="0"/>
    <x v="0"/>
    <x v="1"/>
    <x v="1"/>
    <x v="2"/>
    <x v="1"/>
    <x v="1"/>
    <x v="1"/>
    <x v="1"/>
    <x v="1"/>
    <x v="2"/>
    <x v="2"/>
    <x v="0"/>
    <x v="0"/>
    <x v="0"/>
    <x v="0"/>
  </r>
  <r>
    <s v="Särskolan"/>
    <m/>
    <x v="2"/>
    <n v="3"/>
    <s v="Elever1-3"/>
    <x v="1"/>
    <x v="1"/>
    <x v="0"/>
    <x v="0"/>
    <x v="0"/>
    <x v="0"/>
    <x v="0"/>
    <x v="0"/>
    <x v="1"/>
    <x v="1"/>
    <x v="1"/>
    <x v="0"/>
    <x v="0"/>
    <x v="1"/>
    <x v="1"/>
    <x v="2"/>
    <x v="1"/>
    <x v="1"/>
    <x v="1"/>
    <x v="1"/>
    <x v="1"/>
    <x v="2"/>
    <x v="2"/>
    <x v="0"/>
    <x v="0"/>
    <x v="0"/>
    <x v="0"/>
  </r>
  <r>
    <s v="Särskolan"/>
    <m/>
    <x v="2"/>
    <n v="3"/>
    <s v="Elever1-3"/>
    <x v="1"/>
    <x v="1"/>
    <x v="0"/>
    <x v="0"/>
    <x v="0"/>
    <x v="0"/>
    <x v="0"/>
    <x v="0"/>
    <x v="1"/>
    <x v="1"/>
    <x v="1"/>
    <x v="0"/>
    <x v="0"/>
    <x v="0"/>
    <x v="0"/>
    <x v="3"/>
    <x v="0"/>
    <x v="0"/>
    <x v="0"/>
    <x v="0"/>
    <x v="0"/>
    <x v="0"/>
    <x v="0"/>
    <x v="0"/>
    <x v="0"/>
    <x v="0"/>
    <x v="0"/>
  </r>
  <r>
    <s v="Särskolan"/>
    <m/>
    <x v="2"/>
    <n v="3"/>
    <s v="Elever1-3"/>
    <x v="0"/>
    <x v="1"/>
    <x v="0"/>
    <x v="0"/>
    <x v="0"/>
    <x v="0"/>
    <x v="0"/>
    <x v="0"/>
    <x v="0"/>
    <x v="0"/>
    <x v="0"/>
    <x v="0"/>
    <x v="0"/>
    <x v="1"/>
    <x v="2"/>
    <x v="4"/>
    <x v="3"/>
    <x v="4"/>
    <x v="3"/>
    <x v="2"/>
    <x v="3"/>
    <x v="1"/>
    <x v="1"/>
    <x v="0"/>
    <x v="0"/>
    <x v="0"/>
    <x v="0"/>
  </r>
  <r>
    <s v="Särskolan"/>
    <m/>
    <x v="2"/>
    <n v="3"/>
    <s v="Elever1-3"/>
    <x v="0"/>
    <x v="0"/>
    <x v="0"/>
    <x v="0"/>
    <x v="0"/>
    <x v="0"/>
    <x v="0"/>
    <x v="0"/>
    <x v="0"/>
    <x v="0"/>
    <x v="0"/>
    <x v="0"/>
    <x v="0"/>
    <x v="1"/>
    <x v="2"/>
    <x v="4"/>
    <x v="3"/>
    <x v="4"/>
    <x v="3"/>
    <x v="2"/>
    <x v="3"/>
    <x v="1"/>
    <x v="1"/>
    <x v="0"/>
    <x v="0"/>
    <x v="0"/>
    <x v="0"/>
  </r>
  <r>
    <s v="Särskolan"/>
    <m/>
    <x v="2"/>
    <n v="3"/>
    <s v="Elever1-3"/>
    <x v="0"/>
    <x v="0"/>
    <x v="0"/>
    <x v="0"/>
    <x v="0"/>
    <x v="0"/>
    <x v="2"/>
    <x v="0"/>
    <x v="0"/>
    <x v="3"/>
    <x v="0"/>
    <x v="1"/>
    <x v="0"/>
    <x v="1"/>
    <x v="2"/>
    <x v="4"/>
    <x v="3"/>
    <x v="4"/>
    <x v="3"/>
    <x v="2"/>
    <x v="3"/>
    <x v="1"/>
    <x v="1"/>
    <x v="0"/>
    <x v="0"/>
    <x v="0"/>
    <x v="0"/>
  </r>
  <r>
    <s v="Särskolan"/>
    <m/>
    <x v="2"/>
    <n v="3"/>
    <s v="Elever1-3"/>
    <x v="0"/>
    <x v="1"/>
    <x v="0"/>
    <x v="0"/>
    <x v="0"/>
    <x v="0"/>
    <x v="0"/>
    <x v="0"/>
    <x v="0"/>
    <x v="5"/>
    <x v="0"/>
    <x v="3"/>
    <x v="0"/>
    <x v="0"/>
    <x v="0"/>
    <x v="4"/>
    <x v="0"/>
    <x v="0"/>
    <x v="0"/>
    <x v="2"/>
    <x v="0"/>
    <x v="0"/>
    <x v="0"/>
    <x v="0"/>
    <x v="0"/>
    <x v="0"/>
    <x v="0"/>
  </r>
  <r>
    <s v="Särskolan"/>
    <m/>
    <x v="2"/>
    <n v="3"/>
    <s v="Elever1-3"/>
    <x v="0"/>
    <x v="1"/>
    <x v="0"/>
    <x v="0"/>
    <x v="0"/>
    <x v="0"/>
    <x v="0"/>
    <x v="3"/>
    <x v="0"/>
    <x v="0"/>
    <x v="0"/>
    <x v="0"/>
    <x v="0"/>
    <x v="1"/>
    <x v="2"/>
    <x v="4"/>
    <x v="3"/>
    <x v="4"/>
    <x v="3"/>
    <x v="2"/>
    <x v="3"/>
    <x v="1"/>
    <x v="1"/>
    <x v="0"/>
    <x v="0"/>
    <x v="0"/>
    <x v="0"/>
  </r>
  <r>
    <s v="Särskolan"/>
    <m/>
    <x v="2"/>
    <n v="3"/>
    <s v="Elever1-3"/>
    <x v="0"/>
    <x v="1"/>
    <x v="0"/>
    <x v="0"/>
    <x v="0"/>
    <x v="0"/>
    <x v="0"/>
    <x v="0"/>
    <x v="0"/>
    <x v="0"/>
    <x v="0"/>
    <x v="0"/>
    <x v="0"/>
    <x v="1"/>
    <x v="2"/>
    <x v="4"/>
    <x v="3"/>
    <x v="4"/>
    <x v="3"/>
    <x v="2"/>
    <x v="3"/>
    <x v="1"/>
    <x v="1"/>
    <x v="0"/>
    <x v="0"/>
    <x v="0"/>
    <x v="0"/>
  </r>
  <r>
    <s v="Särskolan"/>
    <m/>
    <x v="2"/>
    <n v="3"/>
    <s v="Elever1-3"/>
    <x v="0"/>
    <x v="1"/>
    <x v="0"/>
    <x v="0"/>
    <x v="0"/>
    <x v="0"/>
    <x v="0"/>
    <x v="0"/>
    <x v="0"/>
    <x v="0"/>
    <x v="0"/>
    <x v="0"/>
    <x v="0"/>
    <x v="1"/>
    <x v="2"/>
    <x v="4"/>
    <x v="3"/>
    <x v="4"/>
    <x v="3"/>
    <x v="2"/>
    <x v="3"/>
    <x v="1"/>
    <x v="1"/>
    <x v="0"/>
    <x v="0"/>
    <x v="0"/>
    <x v="0"/>
  </r>
  <r>
    <s v="Särskolan"/>
    <m/>
    <x v="2"/>
    <n v="3"/>
    <s v="Elever1-3"/>
    <x v="0"/>
    <x v="1"/>
    <x v="0"/>
    <x v="0"/>
    <x v="0"/>
    <x v="0"/>
    <x v="0"/>
    <x v="0"/>
    <x v="0"/>
    <x v="1"/>
    <x v="0"/>
    <x v="0"/>
    <x v="0"/>
    <x v="1"/>
    <x v="2"/>
    <x v="4"/>
    <x v="3"/>
    <x v="4"/>
    <x v="3"/>
    <x v="2"/>
    <x v="3"/>
    <x v="1"/>
    <x v="1"/>
    <x v="0"/>
    <x v="0"/>
    <x v="0"/>
    <x v="0"/>
  </r>
  <r>
    <s v="Särskolan"/>
    <m/>
    <x v="2"/>
    <n v="3"/>
    <s v="Elever1-3"/>
    <x v="0"/>
    <x v="0"/>
    <x v="0"/>
    <x v="1"/>
    <x v="0"/>
    <x v="3"/>
    <x v="4"/>
    <x v="3"/>
    <x v="3"/>
    <x v="5"/>
    <x v="3"/>
    <x v="3"/>
    <x v="0"/>
    <x v="0"/>
    <x v="2"/>
    <x v="4"/>
    <x v="3"/>
    <x v="4"/>
    <x v="3"/>
    <x v="2"/>
    <x v="3"/>
    <x v="1"/>
    <x v="1"/>
    <x v="0"/>
    <x v="0"/>
    <x v="0"/>
    <x v="0"/>
  </r>
  <r>
    <s v="Särskolan"/>
    <m/>
    <x v="2"/>
    <n v="3"/>
    <s v="Elever1-3"/>
    <x v="0"/>
    <x v="1"/>
    <x v="0"/>
    <x v="0"/>
    <x v="0"/>
    <x v="0"/>
    <x v="0"/>
    <x v="0"/>
    <x v="0"/>
    <x v="0"/>
    <x v="0"/>
    <x v="0"/>
    <x v="0"/>
    <x v="0"/>
    <x v="3"/>
    <x v="1"/>
    <x v="0"/>
    <x v="3"/>
    <x v="0"/>
    <x v="0"/>
    <x v="0"/>
    <x v="0"/>
    <x v="0"/>
    <x v="0"/>
    <x v="0"/>
    <x v="0"/>
    <x v="0"/>
  </r>
  <r>
    <s v="Särskolan"/>
    <m/>
    <x v="2"/>
    <n v="3"/>
    <s v="Elever1-3"/>
    <x v="0"/>
    <x v="1"/>
    <x v="0"/>
    <x v="0"/>
    <x v="0"/>
    <x v="0"/>
    <x v="1"/>
    <x v="0"/>
    <x v="0"/>
    <x v="0"/>
    <x v="0"/>
    <x v="0"/>
    <x v="0"/>
    <x v="1"/>
    <x v="2"/>
    <x v="4"/>
    <x v="3"/>
    <x v="4"/>
    <x v="3"/>
    <x v="2"/>
    <x v="3"/>
    <x v="1"/>
    <x v="1"/>
    <x v="0"/>
    <x v="0"/>
    <x v="0"/>
    <x v="0"/>
  </r>
  <r>
    <s v="Särskolan"/>
    <m/>
    <x v="2"/>
    <n v="3"/>
    <s v="Elever1-3"/>
    <x v="0"/>
    <x v="0"/>
    <x v="0"/>
    <x v="0"/>
    <x v="0"/>
    <x v="0"/>
    <x v="0"/>
    <x v="0"/>
    <x v="0"/>
    <x v="0"/>
    <x v="0"/>
    <x v="0"/>
    <x v="0"/>
    <x v="1"/>
    <x v="2"/>
    <x v="4"/>
    <x v="3"/>
    <x v="4"/>
    <x v="3"/>
    <x v="2"/>
    <x v="3"/>
    <x v="1"/>
    <x v="1"/>
    <x v="0"/>
    <x v="0"/>
    <x v="0"/>
    <x v="0"/>
  </r>
  <r>
    <s v="Särskolan"/>
    <m/>
    <x v="2"/>
    <n v="3"/>
    <s v="Elever1-3"/>
    <x v="0"/>
    <x v="0"/>
    <x v="0"/>
    <x v="0"/>
    <x v="0"/>
    <x v="0"/>
    <x v="0"/>
    <x v="0"/>
    <x v="0"/>
    <x v="0"/>
    <x v="0"/>
    <x v="0"/>
    <x v="0"/>
    <x v="0"/>
    <x v="0"/>
    <x v="3"/>
    <x v="0"/>
    <x v="3"/>
    <x v="0"/>
    <x v="0"/>
    <x v="0"/>
    <x v="0"/>
    <x v="0"/>
    <x v="0"/>
    <x v="0"/>
    <x v="0"/>
    <x v="0"/>
  </r>
  <r>
    <s v="Särskolan"/>
    <m/>
    <x v="2"/>
    <n v="3"/>
    <s v="Elever1-3"/>
    <x v="0"/>
    <x v="1"/>
    <x v="0"/>
    <x v="0"/>
    <x v="0"/>
    <x v="0"/>
    <x v="1"/>
    <x v="0"/>
    <x v="0"/>
    <x v="0"/>
    <x v="0"/>
    <x v="0"/>
    <x v="0"/>
    <x v="1"/>
    <x v="2"/>
    <x v="4"/>
    <x v="3"/>
    <x v="4"/>
    <x v="3"/>
    <x v="2"/>
    <x v="3"/>
    <x v="1"/>
    <x v="1"/>
    <x v="0"/>
    <x v="0"/>
    <x v="0"/>
    <x v="0"/>
  </r>
  <r>
    <s v="Särskolan"/>
    <m/>
    <x v="2"/>
    <n v="3"/>
    <s v="Elever1-3"/>
    <x v="0"/>
    <x v="0"/>
    <x v="1"/>
    <x v="0"/>
    <x v="0"/>
    <x v="2"/>
    <x v="1"/>
    <x v="4"/>
    <x v="4"/>
    <x v="0"/>
    <x v="0"/>
    <x v="0"/>
    <x v="0"/>
    <x v="0"/>
    <x v="0"/>
    <x v="3"/>
    <x v="4"/>
    <x v="0"/>
    <x v="0"/>
    <x v="3"/>
    <x v="0"/>
    <x v="3"/>
    <x v="0"/>
    <x v="0"/>
    <x v="0"/>
    <x v="0"/>
    <x v="0"/>
  </r>
  <r>
    <s v="Särskolan"/>
    <m/>
    <x v="2"/>
    <n v="3"/>
    <s v="Elever1-3"/>
    <x v="0"/>
    <x v="0"/>
    <x v="0"/>
    <x v="0"/>
    <x v="0"/>
    <x v="0"/>
    <x v="1"/>
    <x v="0"/>
    <x v="4"/>
    <x v="3"/>
    <x v="0"/>
    <x v="0"/>
    <x v="0"/>
    <x v="1"/>
    <x v="2"/>
    <x v="4"/>
    <x v="3"/>
    <x v="4"/>
    <x v="3"/>
    <x v="2"/>
    <x v="3"/>
    <x v="1"/>
    <x v="1"/>
    <x v="0"/>
    <x v="0"/>
    <x v="0"/>
    <x v="0"/>
  </r>
  <r>
    <s v="Särskolan"/>
    <m/>
    <x v="2"/>
    <n v="3"/>
    <s v="Elever1-3"/>
    <x v="0"/>
    <x v="1"/>
    <x v="0"/>
    <x v="0"/>
    <x v="0"/>
    <x v="0"/>
    <x v="0"/>
    <x v="0"/>
    <x v="4"/>
    <x v="0"/>
    <x v="0"/>
    <x v="0"/>
    <x v="0"/>
    <x v="0"/>
    <x v="0"/>
    <x v="3"/>
    <x v="0"/>
    <x v="0"/>
    <x v="0"/>
    <x v="0"/>
    <x v="0"/>
    <x v="3"/>
    <x v="0"/>
    <x v="0"/>
    <x v="0"/>
    <x v="0"/>
    <x v="0"/>
  </r>
  <r>
    <s v="Särskolan"/>
    <m/>
    <x v="3"/>
    <n v="4"/>
    <s v="Elever1-3"/>
    <x v="1"/>
    <x v="1"/>
    <x v="0"/>
    <x v="0"/>
    <x v="0"/>
    <x v="0"/>
    <x v="1"/>
    <x v="0"/>
    <x v="1"/>
    <x v="1"/>
    <x v="1"/>
    <x v="1"/>
    <x v="0"/>
    <x v="0"/>
    <x v="0"/>
    <x v="0"/>
    <x v="0"/>
    <x v="0"/>
    <x v="0"/>
    <x v="0"/>
    <x v="0"/>
    <x v="0"/>
    <x v="0"/>
    <x v="0"/>
    <x v="0"/>
    <x v="0"/>
    <x v="0"/>
  </r>
  <r>
    <s v="Särskolan"/>
    <m/>
    <x v="3"/>
    <n v="4"/>
    <s v="Elever1-3"/>
    <x v="1"/>
    <x v="0"/>
    <x v="0"/>
    <x v="1"/>
    <x v="0"/>
    <x v="0"/>
    <x v="0"/>
    <x v="0"/>
    <x v="1"/>
    <x v="3"/>
    <x v="1"/>
    <x v="1"/>
    <x v="0"/>
    <x v="0"/>
    <x v="0"/>
    <x v="0"/>
    <x v="0"/>
    <x v="0"/>
    <x v="0"/>
    <x v="0"/>
    <x v="0"/>
    <x v="0"/>
    <x v="0"/>
    <x v="0"/>
    <x v="0"/>
    <x v="0"/>
    <x v="0"/>
  </r>
  <r>
    <s v="Särskolan"/>
    <m/>
    <x v="3"/>
    <n v="4"/>
    <s v="Elever1-3"/>
    <x v="1"/>
    <x v="1"/>
    <x v="0"/>
    <x v="0"/>
    <x v="0"/>
    <x v="0"/>
    <x v="0"/>
    <x v="0"/>
    <x v="1"/>
    <x v="1"/>
    <x v="1"/>
    <x v="1"/>
    <x v="0"/>
    <x v="0"/>
    <x v="0"/>
    <x v="1"/>
    <x v="0"/>
    <x v="3"/>
    <x v="0"/>
    <x v="4"/>
    <x v="0"/>
    <x v="0"/>
    <x v="0"/>
    <x v="0"/>
    <x v="0"/>
    <x v="0"/>
    <x v="0"/>
  </r>
  <r>
    <s v="Särskolan"/>
    <m/>
    <x v="3"/>
    <n v="4"/>
    <s v="Elever1-3"/>
    <x v="1"/>
    <x v="0"/>
    <x v="0"/>
    <x v="0"/>
    <x v="0"/>
    <x v="0"/>
    <x v="2"/>
    <x v="0"/>
    <x v="0"/>
    <x v="1"/>
    <x v="4"/>
    <x v="1"/>
    <x v="0"/>
    <x v="0"/>
    <x v="3"/>
    <x v="1"/>
    <x v="4"/>
    <x v="0"/>
    <x v="0"/>
    <x v="4"/>
    <x v="0"/>
    <x v="0"/>
    <x v="0"/>
    <x v="0"/>
    <x v="0"/>
    <x v="0"/>
    <x v="0"/>
  </r>
  <r>
    <s v="Särskolan"/>
    <m/>
    <x v="2"/>
    <n v="3"/>
    <s v="Elever1-3"/>
    <x v="2"/>
    <x v="0"/>
    <x v="0"/>
    <x v="0"/>
    <x v="0"/>
    <x v="0"/>
    <x v="0"/>
    <x v="0"/>
    <x v="0"/>
    <x v="0"/>
    <x v="0"/>
    <x v="0"/>
    <x v="0"/>
    <x v="0"/>
    <x v="0"/>
    <x v="1"/>
    <x v="0"/>
    <x v="0"/>
    <x v="0"/>
    <x v="0"/>
    <x v="0"/>
    <x v="0"/>
    <x v="0"/>
    <x v="0"/>
    <x v="0"/>
    <x v="0"/>
    <x v="0"/>
  </r>
  <r>
    <s v="Särskolan"/>
    <m/>
    <x v="2"/>
    <n v="3"/>
    <s v="Elever1-3"/>
    <x v="2"/>
    <x v="0"/>
    <x v="0"/>
    <x v="1"/>
    <x v="2"/>
    <x v="0"/>
    <x v="4"/>
    <x v="0"/>
    <x v="5"/>
    <x v="6"/>
    <x v="0"/>
    <x v="0"/>
    <x v="0"/>
    <x v="0"/>
    <x v="0"/>
    <x v="1"/>
    <x v="3"/>
    <x v="4"/>
    <x v="3"/>
    <x v="2"/>
    <x v="3"/>
    <x v="1"/>
    <x v="1"/>
    <x v="0"/>
    <x v="0"/>
    <x v="0"/>
    <x v="0"/>
  </r>
  <r>
    <s v="Särskolan"/>
    <m/>
    <x v="2"/>
    <n v="3"/>
    <s v="Elever1-3"/>
    <x v="2"/>
    <x v="0"/>
    <x v="0"/>
    <x v="0"/>
    <x v="0"/>
    <x v="0"/>
    <x v="0"/>
    <x v="0"/>
    <x v="0"/>
    <x v="0"/>
    <x v="0"/>
    <x v="0"/>
    <x v="0"/>
    <x v="0"/>
    <x v="0"/>
    <x v="4"/>
    <x v="0"/>
    <x v="0"/>
    <x v="0"/>
    <x v="0"/>
    <x v="0"/>
    <x v="0"/>
    <x v="0"/>
    <x v="0"/>
    <x v="0"/>
    <x v="0"/>
    <x v="0"/>
  </r>
  <r>
    <s v="Särskolan"/>
    <m/>
    <x v="1"/>
    <n v="2"/>
    <s v="Elever1-3"/>
    <x v="2"/>
    <x v="0"/>
    <x v="0"/>
    <x v="0"/>
    <x v="0"/>
    <x v="0"/>
    <x v="0"/>
    <x v="0"/>
    <x v="0"/>
    <x v="0"/>
    <x v="0"/>
    <x v="0"/>
    <x v="0"/>
    <x v="1"/>
    <x v="2"/>
    <x v="4"/>
    <x v="3"/>
    <x v="4"/>
    <x v="3"/>
    <x v="2"/>
    <x v="3"/>
    <x v="1"/>
    <x v="1"/>
    <x v="0"/>
    <x v="0"/>
    <x v="0"/>
    <x v="0"/>
  </r>
  <r>
    <s v="Särskolan"/>
    <m/>
    <x v="1"/>
    <n v="2"/>
    <s v="Elever1-3"/>
    <x v="2"/>
    <x v="1"/>
    <x v="0"/>
    <x v="0"/>
    <x v="0"/>
    <x v="0"/>
    <x v="0"/>
    <x v="0"/>
    <x v="0"/>
    <x v="6"/>
    <x v="0"/>
    <x v="4"/>
    <x v="0"/>
    <x v="0"/>
    <x v="0"/>
    <x v="0"/>
    <x v="0"/>
    <x v="0"/>
    <x v="0"/>
    <x v="0"/>
    <x v="0"/>
    <x v="0"/>
    <x v="0"/>
    <x v="0"/>
    <x v="0"/>
    <x v="0"/>
    <x v="0"/>
  </r>
  <r>
    <s v="Särskolan"/>
    <m/>
    <x v="1"/>
    <n v="2"/>
    <s v="Elever1-3"/>
    <x v="2"/>
    <x v="0"/>
    <x v="0"/>
    <x v="0"/>
    <x v="0"/>
    <x v="0"/>
    <x v="0"/>
    <x v="0"/>
    <x v="0"/>
    <x v="0"/>
    <x v="0"/>
    <x v="0"/>
    <x v="0"/>
    <x v="0"/>
    <x v="0"/>
    <x v="0"/>
    <x v="0"/>
    <x v="0"/>
    <x v="0"/>
    <x v="0"/>
    <x v="0"/>
    <x v="0"/>
    <x v="0"/>
    <x v="0"/>
    <x v="0"/>
    <x v="0"/>
    <x v="0"/>
  </r>
  <r>
    <s v="Särskolan"/>
    <m/>
    <x v="1"/>
    <n v="2"/>
    <s v="Elever1-3"/>
    <x v="2"/>
    <x v="0"/>
    <x v="0"/>
    <x v="0"/>
    <x v="0"/>
    <x v="0"/>
    <x v="0"/>
    <x v="0"/>
    <x v="0"/>
    <x v="0"/>
    <x v="0"/>
    <x v="0"/>
    <x v="0"/>
    <x v="0"/>
    <x v="0"/>
    <x v="0"/>
    <x v="0"/>
    <x v="0"/>
    <x v="0"/>
    <x v="0"/>
    <x v="0"/>
    <x v="0"/>
    <x v="0"/>
    <x v="0"/>
    <x v="0"/>
    <x v="0"/>
    <x v="0"/>
  </r>
  <r>
    <s v="Särskolan"/>
    <m/>
    <x v="1"/>
    <n v="2"/>
    <s v="Elever1-3"/>
    <x v="2"/>
    <x v="1"/>
    <x v="0"/>
    <x v="0"/>
    <x v="0"/>
    <x v="0"/>
    <x v="0"/>
    <x v="0"/>
    <x v="0"/>
    <x v="0"/>
    <x v="0"/>
    <x v="0"/>
    <x v="0"/>
    <x v="0"/>
    <x v="0"/>
    <x v="0"/>
    <x v="0"/>
    <x v="0"/>
    <x v="0"/>
    <x v="0"/>
    <x v="0"/>
    <x v="0"/>
    <x v="0"/>
    <x v="0"/>
    <x v="0"/>
    <x v="0"/>
    <x v="0"/>
  </r>
  <r>
    <s v="Särskolan"/>
    <m/>
    <x v="1"/>
    <n v="2"/>
    <s v="Elever1-3"/>
    <x v="2"/>
    <x v="0"/>
    <x v="0"/>
    <x v="0"/>
    <x v="0"/>
    <x v="0"/>
    <x v="0"/>
    <x v="0"/>
    <x v="0"/>
    <x v="0"/>
    <x v="0"/>
    <x v="0"/>
    <x v="0"/>
    <x v="0"/>
    <x v="0"/>
    <x v="4"/>
    <x v="3"/>
    <x v="0"/>
    <x v="0"/>
    <x v="0"/>
    <x v="0"/>
    <x v="0"/>
    <x v="0"/>
    <x v="0"/>
    <x v="0"/>
    <x v="0"/>
    <x v="0"/>
  </r>
  <r>
    <s v="Särskolan"/>
    <m/>
    <x v="1"/>
    <n v="2"/>
    <s v="Elever1-3"/>
    <x v="2"/>
    <x v="0"/>
    <x v="0"/>
    <x v="0"/>
    <x v="0"/>
    <x v="0"/>
    <x v="0"/>
    <x v="0"/>
    <x v="0"/>
    <x v="0"/>
    <x v="0"/>
    <x v="0"/>
    <x v="0"/>
    <x v="0"/>
    <x v="0"/>
    <x v="0"/>
    <x v="0"/>
    <x v="0"/>
    <x v="0"/>
    <x v="0"/>
    <x v="0"/>
    <x v="0"/>
    <x v="0"/>
    <x v="0"/>
    <x v="0"/>
    <x v="0"/>
    <x v="0"/>
  </r>
  <r>
    <s v="Särskolan"/>
    <m/>
    <x v="2"/>
    <n v="3"/>
    <s v="Elever1-3"/>
    <x v="2"/>
    <x v="1"/>
    <x v="0"/>
    <x v="0"/>
    <x v="0"/>
    <x v="0"/>
    <x v="0"/>
    <x v="0"/>
    <x v="0"/>
    <x v="0"/>
    <x v="0"/>
    <x v="0"/>
    <x v="0"/>
    <x v="1"/>
    <x v="2"/>
    <x v="4"/>
    <x v="3"/>
    <x v="4"/>
    <x v="3"/>
    <x v="2"/>
    <x v="3"/>
    <x v="1"/>
    <x v="1"/>
    <x v="0"/>
    <x v="0"/>
    <x v="0"/>
    <x v="0"/>
  </r>
  <r>
    <s v="Särskolan"/>
    <m/>
    <x v="0"/>
    <n v="1"/>
    <s v="Elever1-3"/>
    <x v="2"/>
    <x v="0"/>
    <x v="2"/>
    <x v="0"/>
    <x v="0"/>
    <x v="0"/>
    <x v="0"/>
    <x v="0"/>
    <x v="5"/>
    <x v="6"/>
    <x v="0"/>
    <x v="4"/>
    <x v="0"/>
    <x v="1"/>
    <x v="2"/>
    <x v="4"/>
    <x v="3"/>
    <x v="4"/>
    <x v="3"/>
    <x v="2"/>
    <x v="3"/>
    <x v="1"/>
    <x v="1"/>
    <x v="0"/>
    <x v="0"/>
    <x v="0"/>
    <x v="0"/>
  </r>
  <r>
    <s v="Särskolan"/>
    <m/>
    <x v="2"/>
    <n v="3"/>
    <s v="Elever1-3"/>
    <x v="2"/>
    <x v="0"/>
    <x v="2"/>
    <x v="0"/>
    <x v="0"/>
    <x v="2"/>
    <x v="1"/>
    <x v="4"/>
    <x v="0"/>
    <x v="3"/>
    <x v="0"/>
    <x v="0"/>
    <x v="0"/>
    <x v="0"/>
    <x v="3"/>
    <x v="4"/>
    <x v="4"/>
    <x v="3"/>
    <x v="0"/>
    <x v="0"/>
    <x v="0"/>
    <x v="0"/>
    <x v="0"/>
    <x v="0"/>
    <x v="0"/>
    <x v="0"/>
    <x v="0"/>
  </r>
  <r>
    <s v="Särskolan"/>
    <m/>
    <x v="0"/>
    <n v="1"/>
    <s v="Elever1-3"/>
    <x v="2"/>
    <x v="1"/>
    <x v="0"/>
    <x v="0"/>
    <x v="0"/>
    <x v="0"/>
    <x v="1"/>
    <x v="0"/>
    <x v="0"/>
    <x v="0"/>
    <x v="0"/>
    <x v="0"/>
    <x v="0"/>
    <x v="0"/>
    <x v="0"/>
    <x v="1"/>
    <x v="0"/>
    <x v="3"/>
    <x v="0"/>
    <x v="0"/>
    <x v="0"/>
    <x v="3"/>
    <x v="0"/>
    <x v="0"/>
    <x v="0"/>
    <x v="0"/>
    <x v="0"/>
  </r>
  <r>
    <s v="Särskolan"/>
    <m/>
    <x v="2"/>
    <n v="3"/>
    <s v="Elever1-3"/>
    <x v="2"/>
    <x v="0"/>
    <x v="0"/>
    <x v="0"/>
    <x v="0"/>
    <x v="0"/>
    <x v="0"/>
    <x v="0"/>
    <x v="5"/>
    <x v="3"/>
    <x v="0"/>
    <x v="0"/>
    <x v="0"/>
    <x v="0"/>
    <x v="3"/>
    <x v="3"/>
    <x v="0"/>
    <x v="0"/>
    <x v="0"/>
    <x v="0"/>
    <x v="0"/>
    <x v="0"/>
    <x v="0"/>
    <x v="0"/>
    <x v="0"/>
    <x v="0"/>
    <x v="0"/>
  </r>
  <r>
    <s v="Särskolan"/>
    <m/>
    <x v="2"/>
    <n v="3"/>
    <s v="Elever1-3"/>
    <x v="2"/>
    <x v="0"/>
    <x v="0"/>
    <x v="0"/>
    <x v="0"/>
    <x v="0"/>
    <x v="1"/>
    <x v="0"/>
    <x v="0"/>
    <x v="0"/>
    <x v="0"/>
    <x v="0"/>
    <x v="1"/>
    <x v="3"/>
    <x v="2"/>
    <x v="4"/>
    <x v="3"/>
    <x v="4"/>
    <x v="3"/>
    <x v="2"/>
    <x v="3"/>
    <x v="1"/>
    <x v="1"/>
    <x v="0"/>
    <x v="0"/>
    <x v="0"/>
    <x v="0"/>
  </r>
  <r>
    <s v="Särskolan"/>
    <m/>
    <x v="0"/>
    <n v="1"/>
    <s v="Elever1-3"/>
    <x v="3"/>
    <x v="1"/>
    <x v="0"/>
    <x v="0"/>
    <x v="0"/>
    <x v="0"/>
    <x v="0"/>
    <x v="0"/>
    <x v="0"/>
    <x v="0"/>
    <x v="0"/>
    <x v="0"/>
    <x v="0"/>
    <x v="0"/>
    <x v="4"/>
    <x v="0"/>
    <x v="2"/>
    <x v="0"/>
    <x v="0"/>
    <x v="0"/>
    <x v="0"/>
    <x v="4"/>
    <x v="0"/>
    <x v="1"/>
    <x v="1"/>
    <x v="1"/>
    <x v="1"/>
  </r>
  <r>
    <s v="Särskolan"/>
    <m/>
    <x v="0"/>
    <n v="2"/>
    <s v="Elever1-3"/>
    <x v="3"/>
    <x v="0"/>
    <x v="0"/>
    <x v="1"/>
    <x v="0"/>
    <x v="2"/>
    <x v="0"/>
    <x v="0"/>
    <x v="4"/>
    <x v="0"/>
    <x v="0"/>
    <x v="1"/>
    <x v="0"/>
    <x v="0"/>
    <x v="3"/>
    <x v="0"/>
    <x v="0"/>
    <x v="3"/>
    <x v="0"/>
    <x v="0"/>
    <x v="0"/>
    <x v="3"/>
    <x v="0"/>
    <x v="1"/>
    <x v="2"/>
    <x v="1"/>
    <x v="1"/>
  </r>
  <r>
    <s v="Särskolan"/>
    <m/>
    <x v="0"/>
    <n v="2"/>
    <s v="Elever1-3"/>
    <x v="3"/>
    <x v="0"/>
    <x v="0"/>
    <x v="0"/>
    <x v="0"/>
    <x v="0"/>
    <x v="0"/>
    <x v="0"/>
    <x v="0"/>
    <x v="0"/>
    <x v="0"/>
    <x v="0"/>
    <x v="0"/>
    <x v="0"/>
    <x v="0"/>
    <x v="0"/>
    <x v="0"/>
    <x v="0"/>
    <x v="0"/>
    <x v="0"/>
    <x v="0"/>
    <x v="0"/>
    <x v="0"/>
    <x v="1"/>
    <x v="1"/>
    <x v="1"/>
    <x v="1"/>
  </r>
  <r>
    <s v="Särskolan"/>
    <m/>
    <x v="1"/>
    <n v="1"/>
    <s v="Elever1-3"/>
    <x v="3"/>
    <x v="1"/>
    <x v="0"/>
    <x v="0"/>
    <x v="0"/>
    <x v="0"/>
    <x v="0"/>
    <x v="2"/>
    <x v="4"/>
    <x v="3"/>
    <x v="4"/>
    <x v="0"/>
    <x v="0"/>
    <x v="0"/>
    <x v="3"/>
    <x v="3"/>
    <x v="4"/>
    <x v="0"/>
    <x v="0"/>
    <x v="0"/>
    <x v="0"/>
    <x v="3"/>
    <x v="3"/>
    <x v="2"/>
    <x v="2"/>
    <x v="1"/>
    <x v="1"/>
  </r>
  <r>
    <s v="Särskolan"/>
    <m/>
    <x v="0"/>
    <n v="2"/>
    <s v="Elever1-3"/>
    <x v="3"/>
    <x v="0"/>
    <x v="0"/>
    <x v="0"/>
    <x v="0"/>
    <x v="2"/>
    <x v="0"/>
    <x v="0"/>
    <x v="0"/>
    <x v="0"/>
    <x v="0"/>
    <x v="0"/>
    <x v="0"/>
    <x v="0"/>
    <x v="0"/>
    <x v="0"/>
    <x v="0"/>
    <x v="0"/>
    <x v="0"/>
    <x v="0"/>
    <x v="0"/>
    <x v="3"/>
    <x v="0"/>
    <x v="2"/>
    <x v="2"/>
    <x v="1"/>
    <x v="1"/>
  </r>
  <r>
    <s v="Särskolan"/>
    <m/>
    <x v="0"/>
    <n v="2"/>
    <s v="Elever1-3"/>
    <x v="3"/>
    <x v="0"/>
    <x v="0"/>
    <x v="2"/>
    <x v="0"/>
    <x v="2"/>
    <x v="2"/>
    <x v="0"/>
    <x v="4"/>
    <x v="0"/>
    <x v="5"/>
    <x v="0"/>
    <x v="0"/>
    <x v="1"/>
    <x v="2"/>
    <x v="4"/>
    <x v="3"/>
    <x v="4"/>
    <x v="3"/>
    <x v="2"/>
    <x v="3"/>
    <x v="1"/>
    <x v="1"/>
    <x v="1"/>
    <x v="1"/>
    <x v="1"/>
    <x v="2"/>
  </r>
  <r>
    <s v="Särskolan"/>
    <m/>
    <x v="0"/>
    <n v="2"/>
    <s v="Elever1-3"/>
    <x v="3"/>
    <x v="0"/>
    <x v="0"/>
    <x v="0"/>
    <x v="0"/>
    <x v="2"/>
    <x v="2"/>
    <x v="0"/>
    <x v="0"/>
    <x v="0"/>
    <x v="0"/>
    <x v="0"/>
    <x v="0"/>
    <x v="0"/>
    <x v="0"/>
    <x v="0"/>
    <x v="0"/>
    <x v="3"/>
    <x v="0"/>
    <x v="0"/>
    <x v="0"/>
    <x v="3"/>
    <x v="0"/>
    <x v="2"/>
    <x v="2"/>
    <x v="1"/>
    <x v="1"/>
  </r>
  <r>
    <s v="Särskolan"/>
    <m/>
    <x v="0"/>
    <n v="2"/>
    <s v="Elever1-3"/>
    <x v="3"/>
    <x v="0"/>
    <x v="0"/>
    <x v="1"/>
    <x v="0"/>
    <x v="0"/>
    <x v="2"/>
    <x v="4"/>
    <x v="0"/>
    <x v="0"/>
    <x v="0"/>
    <x v="1"/>
    <x v="0"/>
    <x v="0"/>
    <x v="0"/>
    <x v="0"/>
    <x v="0"/>
    <x v="0"/>
    <x v="0"/>
    <x v="0"/>
    <x v="2"/>
    <x v="0"/>
    <x v="1"/>
    <x v="3"/>
    <x v="2"/>
    <x v="2"/>
    <x v="2"/>
  </r>
  <r>
    <s v="Särskolan"/>
    <m/>
    <x v="1"/>
    <n v="2"/>
    <s v="Elever1-3"/>
    <x v="3"/>
    <x v="0"/>
    <x v="0"/>
    <x v="0"/>
    <x v="2"/>
    <x v="0"/>
    <x v="1"/>
    <x v="0"/>
    <x v="0"/>
    <x v="0"/>
    <x v="0"/>
    <x v="0"/>
    <x v="0"/>
    <x v="0"/>
    <x v="0"/>
    <x v="0"/>
    <x v="0"/>
    <x v="0"/>
    <x v="0"/>
    <x v="0"/>
    <x v="0"/>
    <x v="0"/>
    <x v="0"/>
    <x v="1"/>
    <x v="2"/>
    <x v="1"/>
    <x v="1"/>
  </r>
  <r>
    <s v="Särskolan"/>
    <m/>
    <x v="1"/>
    <n v="2"/>
    <s v="Elever1-3"/>
    <x v="3"/>
    <x v="0"/>
    <x v="0"/>
    <x v="0"/>
    <x v="0"/>
    <x v="0"/>
    <x v="0"/>
    <x v="0"/>
    <x v="1"/>
    <x v="1"/>
    <x v="1"/>
    <x v="1"/>
    <x v="0"/>
    <x v="0"/>
    <x v="0"/>
    <x v="0"/>
    <x v="0"/>
    <x v="0"/>
    <x v="0"/>
    <x v="0"/>
    <x v="0"/>
    <x v="0"/>
    <x v="0"/>
    <x v="1"/>
    <x v="2"/>
    <x v="1"/>
    <x v="2"/>
  </r>
  <r>
    <s v="Särskolan"/>
    <m/>
    <x v="1"/>
    <n v="2"/>
    <s v="Elever1-3"/>
    <x v="3"/>
    <x v="0"/>
    <x v="0"/>
    <x v="0"/>
    <x v="0"/>
    <x v="0"/>
    <x v="0"/>
    <x v="0"/>
    <x v="0"/>
    <x v="0"/>
    <x v="0"/>
    <x v="0"/>
    <x v="0"/>
    <x v="1"/>
    <x v="2"/>
    <x v="4"/>
    <x v="3"/>
    <x v="4"/>
    <x v="3"/>
    <x v="2"/>
    <x v="3"/>
    <x v="1"/>
    <x v="1"/>
    <x v="1"/>
    <x v="1"/>
    <x v="1"/>
    <x v="1"/>
  </r>
  <r>
    <s v="Särskolan"/>
    <m/>
    <x v="1"/>
    <n v="2"/>
    <s v="Elever1-3"/>
    <x v="3"/>
    <x v="0"/>
    <x v="0"/>
    <x v="0"/>
    <x v="0"/>
    <x v="0"/>
    <x v="0"/>
    <x v="2"/>
    <x v="1"/>
    <x v="1"/>
    <x v="5"/>
    <x v="4"/>
    <x v="0"/>
    <x v="0"/>
    <x v="3"/>
    <x v="3"/>
    <x v="4"/>
    <x v="3"/>
    <x v="4"/>
    <x v="3"/>
    <x v="2"/>
    <x v="3"/>
    <x v="3"/>
    <x v="3"/>
    <x v="2"/>
    <x v="2"/>
    <x v="1"/>
  </r>
  <r>
    <s v="Särskolan"/>
    <m/>
    <x v="1"/>
    <n v="1"/>
    <s v="Elever1-3"/>
    <x v="3"/>
    <x v="1"/>
    <x v="0"/>
    <x v="0"/>
    <x v="0"/>
    <x v="0"/>
    <x v="1"/>
    <x v="0"/>
    <x v="0"/>
    <x v="0"/>
    <x v="0"/>
    <x v="0"/>
    <x v="0"/>
    <x v="0"/>
    <x v="3"/>
    <x v="3"/>
    <x v="0"/>
    <x v="0"/>
    <x v="0"/>
    <x v="0"/>
    <x v="0"/>
    <x v="0"/>
    <x v="0"/>
    <x v="2"/>
    <x v="2"/>
    <x v="1"/>
    <x v="1"/>
  </r>
  <r>
    <s v="Särskolan"/>
    <m/>
    <x v="1"/>
    <n v="2"/>
    <s v="Elever1-3"/>
    <x v="3"/>
    <x v="0"/>
    <x v="0"/>
    <x v="0"/>
    <x v="0"/>
    <x v="0"/>
    <x v="0"/>
    <x v="0"/>
    <x v="0"/>
    <x v="0"/>
    <x v="0"/>
    <x v="0"/>
    <x v="0"/>
    <x v="0"/>
    <x v="0"/>
    <x v="0"/>
    <x v="0"/>
    <x v="0"/>
    <x v="0"/>
    <x v="0"/>
    <x v="0"/>
    <x v="0"/>
    <x v="0"/>
    <x v="1"/>
    <x v="1"/>
    <x v="1"/>
    <x v="1"/>
  </r>
  <r>
    <s v="Särskolan"/>
    <m/>
    <x v="1"/>
    <n v="2"/>
    <s v="Elever1-3"/>
    <x v="3"/>
    <x v="0"/>
    <x v="0"/>
    <x v="0"/>
    <x v="0"/>
    <x v="0"/>
    <x v="1"/>
    <x v="0"/>
    <x v="0"/>
    <x v="0"/>
    <x v="0"/>
    <x v="0"/>
    <x v="0"/>
    <x v="0"/>
    <x v="0"/>
    <x v="0"/>
    <x v="0"/>
    <x v="0"/>
    <x v="0"/>
    <x v="3"/>
    <x v="0"/>
    <x v="0"/>
    <x v="0"/>
    <x v="2"/>
    <x v="1"/>
    <x v="1"/>
    <x v="1"/>
  </r>
  <r>
    <s v="Särskolan"/>
    <m/>
    <x v="1"/>
    <n v="2"/>
    <s v="Elever1-3"/>
    <x v="3"/>
    <x v="0"/>
    <x v="0"/>
    <x v="0"/>
    <x v="0"/>
    <x v="0"/>
    <x v="0"/>
    <x v="0"/>
    <x v="0"/>
    <x v="0"/>
    <x v="0"/>
    <x v="0"/>
    <x v="0"/>
    <x v="0"/>
    <x v="0"/>
    <x v="0"/>
    <x v="0"/>
    <x v="0"/>
    <x v="0"/>
    <x v="0"/>
    <x v="0"/>
    <x v="0"/>
    <x v="0"/>
    <x v="1"/>
    <x v="2"/>
    <x v="1"/>
    <x v="1"/>
  </r>
  <r>
    <s v="Särskolan"/>
    <m/>
    <x v="1"/>
    <n v="2"/>
    <s v="Elever1-3"/>
    <x v="3"/>
    <x v="0"/>
    <x v="0"/>
    <x v="0"/>
    <x v="0"/>
    <x v="0"/>
    <x v="0"/>
    <x v="0"/>
    <x v="0"/>
    <x v="0"/>
    <x v="0"/>
    <x v="0"/>
    <x v="0"/>
    <x v="0"/>
    <x v="0"/>
    <x v="3"/>
    <x v="0"/>
    <x v="0"/>
    <x v="0"/>
    <x v="0"/>
    <x v="2"/>
    <x v="0"/>
    <x v="0"/>
    <x v="1"/>
    <x v="1"/>
    <x v="1"/>
    <x v="1"/>
  </r>
  <r>
    <s v="Särskolan"/>
    <m/>
    <x v="2"/>
    <n v="1"/>
    <s v="Elever1-3"/>
    <x v="3"/>
    <x v="1"/>
    <x v="0"/>
    <x v="0"/>
    <x v="0"/>
    <x v="0"/>
    <x v="1"/>
    <x v="0"/>
    <x v="0"/>
    <x v="3"/>
    <x v="0"/>
    <x v="5"/>
    <x v="0"/>
    <x v="1"/>
    <x v="2"/>
    <x v="4"/>
    <x v="3"/>
    <x v="4"/>
    <x v="3"/>
    <x v="2"/>
    <x v="3"/>
    <x v="1"/>
    <x v="1"/>
    <x v="1"/>
    <x v="1"/>
    <x v="1"/>
    <x v="2"/>
  </r>
  <r>
    <s v="Särskolan"/>
    <m/>
    <x v="2"/>
    <n v="2"/>
    <s v="Elever1-3"/>
    <x v="3"/>
    <x v="0"/>
    <x v="0"/>
    <x v="0"/>
    <x v="0"/>
    <x v="0"/>
    <x v="1"/>
    <x v="0"/>
    <x v="0"/>
    <x v="0"/>
    <x v="0"/>
    <x v="0"/>
    <x v="0"/>
    <x v="0"/>
    <x v="0"/>
    <x v="1"/>
    <x v="0"/>
    <x v="3"/>
    <x v="0"/>
    <x v="0"/>
    <x v="0"/>
    <x v="0"/>
    <x v="0"/>
    <x v="1"/>
    <x v="1"/>
    <x v="2"/>
    <x v="2"/>
  </r>
  <r>
    <s v="Särskolan"/>
    <m/>
    <x v="2"/>
    <n v="2"/>
    <s v="Elever1-3"/>
    <x v="3"/>
    <x v="0"/>
    <x v="0"/>
    <x v="0"/>
    <x v="0"/>
    <x v="0"/>
    <x v="2"/>
    <x v="0"/>
    <x v="0"/>
    <x v="3"/>
    <x v="0"/>
    <x v="0"/>
    <x v="0"/>
    <x v="1"/>
    <x v="2"/>
    <x v="4"/>
    <x v="3"/>
    <x v="4"/>
    <x v="3"/>
    <x v="2"/>
    <x v="3"/>
    <x v="1"/>
    <x v="1"/>
    <x v="2"/>
    <x v="1"/>
    <x v="1"/>
    <x v="2"/>
  </r>
  <r>
    <s v="Särskolan"/>
    <m/>
    <x v="2"/>
    <n v="2"/>
    <s v="Elever1-3"/>
    <x v="3"/>
    <x v="0"/>
    <x v="0"/>
    <x v="0"/>
    <x v="0"/>
    <x v="0"/>
    <x v="1"/>
    <x v="0"/>
    <x v="0"/>
    <x v="0"/>
    <x v="0"/>
    <x v="0"/>
    <x v="0"/>
    <x v="0"/>
    <x v="0"/>
    <x v="1"/>
    <x v="0"/>
    <x v="0"/>
    <x v="0"/>
    <x v="0"/>
    <x v="0"/>
    <x v="0"/>
    <x v="0"/>
    <x v="2"/>
    <x v="2"/>
    <x v="1"/>
    <x v="1"/>
  </r>
  <r>
    <s v="Särskolan"/>
    <m/>
    <x v="2"/>
    <n v="2"/>
    <s v="Elever1-3"/>
    <x v="3"/>
    <x v="0"/>
    <x v="0"/>
    <x v="1"/>
    <x v="0"/>
    <x v="0"/>
    <x v="1"/>
    <x v="0"/>
    <x v="4"/>
    <x v="3"/>
    <x v="0"/>
    <x v="5"/>
    <x v="0"/>
    <x v="0"/>
    <x v="3"/>
    <x v="1"/>
    <x v="4"/>
    <x v="0"/>
    <x v="0"/>
    <x v="0"/>
    <x v="0"/>
    <x v="0"/>
    <x v="3"/>
    <x v="1"/>
    <x v="1"/>
    <x v="2"/>
    <x v="2"/>
  </r>
  <r>
    <s v="Särskolan"/>
    <m/>
    <x v="2"/>
    <n v="1"/>
    <s v="Elever1-3"/>
    <x v="3"/>
    <x v="1"/>
    <x v="0"/>
    <x v="1"/>
    <x v="0"/>
    <x v="0"/>
    <x v="0"/>
    <x v="0"/>
    <x v="4"/>
    <x v="3"/>
    <x v="5"/>
    <x v="5"/>
    <x v="0"/>
    <x v="1"/>
    <x v="2"/>
    <x v="4"/>
    <x v="3"/>
    <x v="4"/>
    <x v="3"/>
    <x v="2"/>
    <x v="3"/>
    <x v="1"/>
    <x v="1"/>
    <x v="1"/>
    <x v="1"/>
    <x v="2"/>
    <x v="2"/>
  </r>
  <r>
    <s v="Särskolan"/>
    <m/>
    <x v="2"/>
    <n v="1"/>
    <s v="Elever1-3"/>
    <x v="3"/>
    <x v="1"/>
    <x v="0"/>
    <x v="0"/>
    <x v="0"/>
    <x v="0"/>
    <x v="0"/>
    <x v="0"/>
    <x v="0"/>
    <x v="0"/>
    <x v="0"/>
    <x v="0"/>
    <x v="0"/>
    <x v="0"/>
    <x v="0"/>
    <x v="0"/>
    <x v="0"/>
    <x v="0"/>
    <x v="0"/>
    <x v="0"/>
    <x v="0"/>
    <x v="0"/>
    <x v="0"/>
    <x v="3"/>
    <x v="2"/>
    <x v="1"/>
    <x v="1"/>
  </r>
  <r>
    <s v="Särskolan"/>
    <m/>
    <x v="2"/>
    <n v="1"/>
    <s v="Elever1-3"/>
    <x v="3"/>
    <x v="1"/>
    <x v="0"/>
    <x v="0"/>
    <x v="0"/>
    <x v="0"/>
    <x v="0"/>
    <x v="0"/>
    <x v="0"/>
    <x v="0"/>
    <x v="0"/>
    <x v="0"/>
    <x v="0"/>
    <x v="1"/>
    <x v="2"/>
    <x v="4"/>
    <x v="3"/>
    <x v="4"/>
    <x v="3"/>
    <x v="2"/>
    <x v="3"/>
    <x v="1"/>
    <x v="1"/>
    <x v="2"/>
    <x v="1"/>
    <x v="1"/>
    <x v="1"/>
  </r>
  <r>
    <s v="Särskolan"/>
    <m/>
    <x v="2"/>
    <n v="2"/>
    <s v="Elever1-3"/>
    <x v="3"/>
    <x v="0"/>
    <x v="0"/>
    <x v="0"/>
    <x v="0"/>
    <x v="0"/>
    <x v="1"/>
    <x v="0"/>
    <x v="1"/>
    <x v="0"/>
    <x v="0"/>
    <x v="0"/>
    <x v="0"/>
    <x v="0"/>
    <x v="0"/>
    <x v="0"/>
    <x v="0"/>
    <x v="3"/>
    <x v="0"/>
    <x v="0"/>
    <x v="0"/>
    <x v="0"/>
    <x v="0"/>
    <x v="1"/>
    <x v="1"/>
    <x v="1"/>
    <x v="1"/>
  </r>
  <r>
    <s v="Särskolan"/>
    <m/>
    <x v="2"/>
    <n v="2"/>
    <s v="Elever1-3"/>
    <x v="3"/>
    <x v="0"/>
    <x v="0"/>
    <x v="0"/>
    <x v="0"/>
    <x v="0"/>
    <x v="0"/>
    <x v="0"/>
    <x v="0"/>
    <x v="0"/>
    <x v="0"/>
    <x v="0"/>
    <x v="0"/>
    <x v="0"/>
    <x v="0"/>
    <x v="0"/>
    <x v="0"/>
    <x v="0"/>
    <x v="0"/>
    <x v="0"/>
    <x v="0"/>
    <x v="0"/>
    <x v="0"/>
    <x v="2"/>
    <x v="1"/>
    <x v="1"/>
    <x v="1"/>
  </r>
  <r>
    <s v="Särskolan"/>
    <m/>
    <x v="2"/>
    <n v="1"/>
    <s v="Elever1-3"/>
    <x v="3"/>
    <x v="1"/>
    <x v="0"/>
    <x v="0"/>
    <x v="0"/>
    <x v="0"/>
    <x v="0"/>
    <x v="0"/>
    <x v="0"/>
    <x v="0"/>
    <x v="0"/>
    <x v="0"/>
    <x v="0"/>
    <x v="0"/>
    <x v="0"/>
    <x v="0"/>
    <x v="0"/>
    <x v="0"/>
    <x v="0"/>
    <x v="0"/>
    <x v="0"/>
    <x v="0"/>
    <x v="0"/>
    <x v="1"/>
    <x v="2"/>
    <x v="1"/>
    <x v="2"/>
  </r>
  <r>
    <s v="Särskolan"/>
    <m/>
    <x v="2"/>
    <n v="2"/>
    <s v="Elever1-3"/>
    <x v="3"/>
    <x v="0"/>
    <x v="0"/>
    <x v="0"/>
    <x v="0"/>
    <x v="0"/>
    <x v="0"/>
    <x v="0"/>
    <x v="1"/>
    <x v="1"/>
    <x v="0"/>
    <x v="1"/>
    <x v="0"/>
    <x v="1"/>
    <x v="2"/>
    <x v="4"/>
    <x v="3"/>
    <x v="4"/>
    <x v="3"/>
    <x v="2"/>
    <x v="3"/>
    <x v="1"/>
    <x v="1"/>
    <x v="1"/>
    <x v="1"/>
    <x v="1"/>
    <x v="2"/>
  </r>
  <r>
    <s v="Särskolan"/>
    <m/>
    <x v="0"/>
    <n v="1"/>
    <s v="Elever1-3"/>
    <x v="3"/>
    <x v="0"/>
    <x v="0"/>
    <x v="0"/>
    <x v="0"/>
    <x v="0"/>
    <x v="0"/>
    <x v="0"/>
    <x v="0"/>
    <x v="0"/>
    <x v="0"/>
    <x v="0"/>
    <x v="0"/>
    <x v="0"/>
    <x v="0"/>
    <x v="0"/>
    <x v="0"/>
    <x v="0"/>
    <x v="0"/>
    <x v="0"/>
    <x v="0"/>
    <x v="0"/>
    <x v="0"/>
    <x v="3"/>
    <x v="2"/>
    <x v="2"/>
    <x v="1"/>
  </r>
  <r>
    <m/>
    <m/>
    <x v="0"/>
    <n v="1"/>
    <s v="Elever1-3"/>
    <x v="4"/>
    <x v="1"/>
    <x v="1"/>
    <x v="2"/>
    <x v="3"/>
    <x v="4"/>
    <x v="2"/>
    <x v="4"/>
    <x v="5"/>
    <x v="6"/>
    <x v="5"/>
    <x v="4"/>
    <x v="0"/>
    <x v="0"/>
    <x v="4"/>
    <x v="1"/>
    <x v="2"/>
    <x v="2"/>
    <x v="2"/>
    <x v="4"/>
    <x v="4"/>
    <x v="4"/>
    <x v="4"/>
    <x v="0"/>
    <x v="0"/>
    <x v="0"/>
    <x v="0"/>
  </r>
  <r>
    <m/>
    <m/>
    <x v="0"/>
    <n v="1"/>
    <s v="Elever1-3"/>
    <x v="4"/>
    <x v="0"/>
    <x v="1"/>
    <x v="0"/>
    <x v="3"/>
    <x v="4"/>
    <x v="1"/>
    <x v="4"/>
    <x v="0"/>
    <x v="0"/>
    <x v="4"/>
    <x v="4"/>
    <x v="0"/>
    <x v="1"/>
    <x v="2"/>
    <x v="4"/>
    <x v="3"/>
    <x v="4"/>
    <x v="3"/>
    <x v="2"/>
    <x v="3"/>
    <x v="1"/>
    <x v="1"/>
    <x v="0"/>
    <x v="0"/>
    <x v="0"/>
    <x v="0"/>
  </r>
  <r>
    <m/>
    <m/>
    <x v="0"/>
    <n v="1"/>
    <s v="Elever1-3"/>
    <x v="4"/>
    <x v="1"/>
    <x v="1"/>
    <x v="2"/>
    <x v="3"/>
    <x v="4"/>
    <x v="2"/>
    <x v="4"/>
    <x v="5"/>
    <x v="6"/>
    <x v="5"/>
    <x v="4"/>
    <x v="0"/>
    <x v="0"/>
    <x v="4"/>
    <x v="1"/>
    <x v="2"/>
    <x v="2"/>
    <x v="2"/>
    <x v="4"/>
    <x v="4"/>
    <x v="4"/>
    <x v="4"/>
    <x v="0"/>
    <x v="0"/>
    <x v="0"/>
    <x v="0"/>
  </r>
  <r>
    <m/>
    <m/>
    <x v="0"/>
    <n v="1"/>
    <s v="Elever1-3"/>
    <x v="4"/>
    <x v="1"/>
    <x v="1"/>
    <x v="2"/>
    <x v="3"/>
    <x v="4"/>
    <x v="1"/>
    <x v="4"/>
    <x v="5"/>
    <x v="6"/>
    <x v="5"/>
    <x v="4"/>
    <x v="0"/>
    <x v="0"/>
    <x v="4"/>
    <x v="1"/>
    <x v="2"/>
    <x v="0"/>
    <x v="2"/>
    <x v="4"/>
    <x v="4"/>
    <x v="4"/>
    <x v="4"/>
    <x v="0"/>
    <x v="0"/>
    <x v="0"/>
    <x v="0"/>
  </r>
  <r>
    <m/>
    <m/>
    <x v="1"/>
    <n v="2"/>
    <s v="Elever1-3"/>
    <x v="4"/>
    <x v="2"/>
    <x v="1"/>
    <x v="2"/>
    <x v="3"/>
    <x v="4"/>
    <x v="2"/>
    <x v="4"/>
    <x v="5"/>
    <x v="6"/>
    <x v="5"/>
    <x v="4"/>
    <x v="0"/>
    <x v="0"/>
    <x v="4"/>
    <x v="0"/>
    <x v="2"/>
    <x v="2"/>
    <x v="2"/>
    <x v="4"/>
    <x v="4"/>
    <x v="4"/>
    <x v="4"/>
    <x v="0"/>
    <x v="0"/>
    <x v="0"/>
    <x v="0"/>
  </r>
  <r>
    <m/>
    <m/>
    <x v="1"/>
    <n v="2"/>
    <s v="Elever1-3"/>
    <x v="4"/>
    <x v="0"/>
    <x v="1"/>
    <x v="0"/>
    <x v="3"/>
    <x v="4"/>
    <x v="1"/>
    <x v="4"/>
    <x v="5"/>
    <x v="6"/>
    <x v="5"/>
    <x v="4"/>
    <x v="0"/>
    <x v="0"/>
    <x v="4"/>
    <x v="1"/>
    <x v="0"/>
    <x v="0"/>
    <x v="2"/>
    <x v="4"/>
    <x v="4"/>
    <x v="3"/>
    <x v="4"/>
    <x v="0"/>
    <x v="0"/>
    <x v="0"/>
    <x v="0"/>
  </r>
  <r>
    <m/>
    <m/>
    <x v="1"/>
    <n v="2"/>
    <s v="Elever1-3"/>
    <x v="4"/>
    <x v="0"/>
    <x v="1"/>
    <x v="2"/>
    <x v="3"/>
    <x v="4"/>
    <x v="1"/>
    <x v="4"/>
    <x v="5"/>
    <x v="6"/>
    <x v="5"/>
    <x v="4"/>
    <x v="0"/>
    <x v="0"/>
    <x v="4"/>
    <x v="1"/>
    <x v="2"/>
    <x v="2"/>
    <x v="2"/>
    <x v="4"/>
    <x v="4"/>
    <x v="4"/>
    <x v="4"/>
    <x v="0"/>
    <x v="0"/>
    <x v="0"/>
    <x v="0"/>
  </r>
  <r>
    <m/>
    <m/>
    <x v="1"/>
    <n v="2"/>
    <s v="Elever1-3"/>
    <x v="4"/>
    <x v="0"/>
    <x v="1"/>
    <x v="2"/>
    <x v="0"/>
    <x v="0"/>
    <x v="2"/>
    <x v="0"/>
    <x v="5"/>
    <x v="6"/>
    <x v="5"/>
    <x v="4"/>
    <x v="0"/>
    <x v="0"/>
    <x v="4"/>
    <x v="3"/>
    <x v="4"/>
    <x v="2"/>
    <x v="2"/>
    <x v="4"/>
    <x v="4"/>
    <x v="0"/>
    <x v="3"/>
    <x v="0"/>
    <x v="0"/>
    <x v="0"/>
    <x v="0"/>
  </r>
  <r>
    <m/>
    <m/>
    <x v="1"/>
    <n v="2"/>
    <s v="Elever1-3"/>
    <x v="4"/>
    <x v="1"/>
    <x v="0"/>
    <x v="2"/>
    <x v="0"/>
    <x v="0"/>
    <x v="2"/>
    <x v="4"/>
    <x v="0"/>
    <x v="6"/>
    <x v="0"/>
    <x v="0"/>
    <x v="0"/>
    <x v="0"/>
    <x v="0"/>
    <x v="0"/>
    <x v="2"/>
    <x v="2"/>
    <x v="4"/>
    <x v="3"/>
    <x v="4"/>
    <x v="3"/>
    <x v="0"/>
    <x v="0"/>
    <x v="0"/>
    <x v="0"/>
    <x v="0"/>
  </r>
  <r>
    <m/>
    <m/>
    <x v="1"/>
    <n v="2"/>
    <s v="Elever1-3"/>
    <x v="4"/>
    <x v="1"/>
    <x v="0"/>
    <x v="2"/>
    <x v="0"/>
    <x v="0"/>
    <x v="2"/>
    <x v="4"/>
    <x v="5"/>
    <x v="0"/>
    <x v="5"/>
    <x v="0"/>
    <x v="0"/>
    <x v="0"/>
    <x v="4"/>
    <x v="3"/>
    <x v="2"/>
    <x v="2"/>
    <x v="2"/>
    <x v="0"/>
    <x v="4"/>
    <x v="4"/>
    <x v="4"/>
    <x v="0"/>
    <x v="0"/>
    <x v="0"/>
    <x v="0"/>
  </r>
  <r>
    <m/>
    <m/>
    <x v="1"/>
    <n v="2"/>
    <s v="Elever1-3"/>
    <x v="4"/>
    <x v="0"/>
    <x v="1"/>
    <x v="2"/>
    <x v="3"/>
    <x v="4"/>
    <x v="2"/>
    <x v="4"/>
    <x v="0"/>
    <x v="6"/>
    <x v="4"/>
    <x v="4"/>
    <x v="0"/>
    <x v="0"/>
    <x v="4"/>
    <x v="1"/>
    <x v="2"/>
    <x v="2"/>
    <x v="2"/>
    <x v="4"/>
    <x v="4"/>
    <x v="0"/>
    <x v="4"/>
    <x v="0"/>
    <x v="0"/>
    <x v="0"/>
    <x v="0"/>
  </r>
  <r>
    <m/>
    <m/>
    <x v="1"/>
    <n v="2"/>
    <s v="Elever1-3"/>
    <x v="4"/>
    <x v="0"/>
    <x v="1"/>
    <x v="2"/>
    <x v="3"/>
    <x v="4"/>
    <x v="2"/>
    <x v="4"/>
    <x v="5"/>
    <x v="6"/>
    <x v="4"/>
    <x v="4"/>
    <x v="0"/>
    <x v="0"/>
    <x v="4"/>
    <x v="1"/>
    <x v="2"/>
    <x v="2"/>
    <x v="2"/>
    <x v="4"/>
    <x v="4"/>
    <x v="4"/>
    <x v="4"/>
    <x v="0"/>
    <x v="0"/>
    <x v="0"/>
    <x v="0"/>
  </r>
  <r>
    <m/>
    <m/>
    <x v="1"/>
    <n v="2"/>
    <s v="Elever1-3"/>
    <x v="4"/>
    <x v="0"/>
    <x v="1"/>
    <x v="2"/>
    <x v="3"/>
    <x v="4"/>
    <x v="2"/>
    <x v="2"/>
    <x v="0"/>
    <x v="6"/>
    <x v="5"/>
    <x v="4"/>
    <x v="0"/>
    <x v="0"/>
    <x v="4"/>
    <x v="1"/>
    <x v="2"/>
    <x v="2"/>
    <x v="2"/>
    <x v="4"/>
    <x v="4"/>
    <x v="0"/>
    <x v="4"/>
    <x v="0"/>
    <x v="0"/>
    <x v="0"/>
    <x v="0"/>
  </r>
  <r>
    <m/>
    <m/>
    <x v="1"/>
    <n v="2"/>
    <s v="Elever1-4"/>
    <x v="4"/>
    <x v="0"/>
    <x v="1"/>
    <x v="2"/>
    <x v="2"/>
    <x v="4"/>
    <x v="0"/>
    <x v="4"/>
    <x v="5"/>
    <x v="6"/>
    <x v="5"/>
    <x v="4"/>
    <x v="0"/>
    <x v="0"/>
    <x v="4"/>
    <x v="1"/>
    <x v="2"/>
    <x v="0"/>
    <x v="2"/>
    <x v="3"/>
    <x v="2"/>
    <x v="4"/>
    <x v="4"/>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9BBFF2D-385F-4B88-B844-A0818EF61683}" name="Pivottabell12"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35:AC41"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axis="axisRow" dataField="1" showAll="0">
      <items count="5">
        <item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i>
    <i>
      <x v="1"/>
    </i>
    <i>
      <x v="2"/>
    </i>
    <i>
      <x v="3"/>
    </i>
    <i t="grand">
      <x/>
    </i>
  </rowItems>
  <colFields count="1">
    <field x="5"/>
  </colFields>
  <colItems count="8">
    <i>
      <x/>
    </i>
    <i>
      <x v="1"/>
    </i>
    <i>
      <x v="2"/>
    </i>
    <i>
      <x v="3"/>
    </i>
    <i>
      <x v="4"/>
    </i>
    <i>
      <x v="5"/>
    </i>
    <i>
      <x v="6"/>
    </i>
    <i>
      <x v="7"/>
    </i>
  </colItems>
  <dataFields count="1">
    <dataField name="Medel av F4" fld="9"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739D770D-F506-4793-8354-FEDC921E22EF}" name="Pivottabell7"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A35:I41"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axis="axisRow" dataField="1" showAll="0">
      <items count="5">
        <item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i>
    <i>
      <x v="1"/>
    </i>
    <i>
      <x v="2"/>
    </i>
    <i>
      <x v="3"/>
    </i>
    <i t="grand">
      <x/>
    </i>
  </rowItems>
  <colFields count="1">
    <field x="5"/>
  </colFields>
  <colItems count="8">
    <i>
      <x/>
    </i>
    <i>
      <x v="1"/>
    </i>
    <i>
      <x v="2"/>
    </i>
    <i>
      <x v="3"/>
    </i>
    <i>
      <x v="4"/>
    </i>
    <i>
      <x v="5"/>
    </i>
    <i>
      <x v="6"/>
    </i>
    <i>
      <x v="7"/>
    </i>
  </colItems>
  <dataFields count="1">
    <dataField name="Antal av F4"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0.xml><?xml version="1.0" encoding="utf-8"?>
<pivotTableDefinition xmlns="http://schemas.openxmlformats.org/spreadsheetml/2006/main" xmlns:mc="http://schemas.openxmlformats.org/markup-compatibility/2006" xmlns:xr="http://schemas.microsoft.com/office/spreadsheetml/2014/revision" mc:Ignorable="xr" xr:uid="{00000000-0007-0000-0800-000011000000}" name="Pivottabell25"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97:F103"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axis="axisRow" dataField="1" showAll="0">
      <items count="10">
        <item x="6"/>
        <item x="3"/>
        <item x="0"/>
        <item x="1"/>
        <item h="1" m="1" x="7"/>
        <item h="1" x="5"/>
        <item h="1" m="1" x="8"/>
        <item h="1" x="2"/>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5">
    <i>
      <x/>
    </i>
    <i>
      <x v="1"/>
    </i>
    <i>
      <x v="2"/>
    </i>
    <i>
      <x v="3"/>
    </i>
    <i t="grand">
      <x/>
    </i>
  </rowItems>
  <colFields count="1">
    <field x="5"/>
  </colFields>
  <colItems count="5">
    <i>
      <x v="8"/>
    </i>
    <i>
      <x v="9"/>
    </i>
    <i>
      <x v="10"/>
    </i>
    <i>
      <x v="11"/>
    </i>
    <i>
      <x v="12"/>
    </i>
  </colItems>
  <dataFields count="1">
    <dataField name="Antal av F9"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1.xml><?xml version="1.0" encoding="utf-8"?>
<pivotTableDefinition xmlns="http://schemas.openxmlformats.org/spreadsheetml/2006/main" xmlns:mc="http://schemas.openxmlformats.org/markup-compatibility/2006" xmlns:xr="http://schemas.microsoft.com/office/spreadsheetml/2014/revision" mc:Ignorable="xr" xr:uid="{00000000-0007-0000-0800-000029000000}" name="Pivottabell48"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192:Z198"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x="3"/>
        <item x="0"/>
        <item h="1" m="1" x="5"/>
        <item x="4"/>
        <item h="1" x="1"/>
        <item t="default"/>
      </items>
    </pivotField>
    <pivotField showAll="0"/>
    <pivotField showAll="0"/>
    <pivotField showAll="0"/>
    <pivotField showAll="0"/>
    <pivotField showAll="0"/>
    <pivotField showAll="0"/>
    <pivotField showAll="0"/>
    <pivotField showAll="0"/>
    <pivotField showAll="0"/>
  </pivotFields>
  <rowFields count="1">
    <field x="22"/>
  </rowFields>
  <rowItems count="5">
    <i>
      <x/>
    </i>
    <i>
      <x v="1"/>
    </i>
    <i>
      <x v="2"/>
    </i>
    <i>
      <x v="4"/>
    </i>
    <i t="grand">
      <x/>
    </i>
  </rowItems>
  <colFields count="1">
    <field x="5"/>
  </colFields>
  <colItems count="5">
    <i>
      <x v="8"/>
    </i>
    <i>
      <x v="9"/>
    </i>
    <i>
      <x v="10"/>
    </i>
    <i>
      <x v="11"/>
    </i>
    <i>
      <x v="12"/>
    </i>
  </colItems>
  <dataFields count="1">
    <dataField name="Medel av F17" fld="22" subtotal="average" baseField="22" baseItem="2" numFmtId="166"/>
  </dataFields>
  <formats count="1">
    <format dxfId="3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2.xml><?xml version="1.0" encoding="utf-8"?>
<pivotTableDefinition xmlns="http://schemas.openxmlformats.org/spreadsheetml/2006/main" xmlns:mc="http://schemas.openxmlformats.org/markup-compatibility/2006" xmlns:xr="http://schemas.microsoft.com/office/spreadsheetml/2014/revision" mc:Ignorable="xr" xr:uid="{00000000-0007-0000-0800-00002C000000}" name="Pivottabell50"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192:P198"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7">
        <item x="2"/>
        <item x="3"/>
        <item x="0"/>
        <item h="1" m="1" x="5"/>
        <item x="4"/>
        <item h="1" x="1"/>
        <item t="default"/>
      </items>
    </pivotField>
    <pivotField showAll="0"/>
    <pivotField showAll="0"/>
    <pivotField showAll="0"/>
    <pivotField showAll="0"/>
    <pivotField showAll="0"/>
    <pivotField showAll="0"/>
    <pivotField showAll="0"/>
    <pivotField showAll="0"/>
    <pivotField showAll="0"/>
  </pivotFields>
  <rowFields count="1">
    <field x="22"/>
  </rowFields>
  <rowItems count="5">
    <i>
      <x/>
    </i>
    <i>
      <x v="1"/>
    </i>
    <i>
      <x v="2"/>
    </i>
    <i>
      <x v="4"/>
    </i>
    <i t="grand">
      <x/>
    </i>
  </rowItems>
  <colFields count="1">
    <field x="5"/>
  </colFields>
  <colItems count="5">
    <i>
      <x v="8"/>
    </i>
    <i>
      <x v="9"/>
    </i>
    <i>
      <x v="10"/>
    </i>
    <i>
      <x v="11"/>
    </i>
    <i>
      <x v="12"/>
    </i>
  </colItems>
  <dataFields count="1">
    <dataField name="Antal av F17" fld="22" subtotal="count" showDataAs="percentOfCol" baseField="22" baseItem="1" numFmtId="9"/>
  </dataFields>
  <formats count="1">
    <format dxfId="3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3.xml><?xml version="1.0" encoding="utf-8"?>
<pivotTableDefinition xmlns="http://schemas.openxmlformats.org/spreadsheetml/2006/main" xmlns:mc="http://schemas.openxmlformats.org/markup-compatibility/2006" xmlns:xr="http://schemas.microsoft.com/office/spreadsheetml/2014/revision" mc:Ignorable="xr" xr:uid="{00000000-0007-0000-0800-000039000000}" name="Pivottabell62"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237:P243"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7">
        <item x="4"/>
        <item x="3"/>
        <item x="0"/>
        <item h="1" m="1" x="5"/>
        <item x="1"/>
        <item h="1" x="2"/>
        <item t="default"/>
      </items>
    </pivotField>
    <pivotField showAll="0"/>
    <pivotField showAll="0"/>
    <pivotField showAll="0"/>
    <pivotField showAll="0"/>
    <pivotField showAll="0"/>
  </pivotFields>
  <rowFields count="1">
    <field x="26"/>
  </rowFields>
  <rowItems count="5">
    <i>
      <x/>
    </i>
    <i>
      <x v="1"/>
    </i>
    <i>
      <x v="2"/>
    </i>
    <i>
      <x v="4"/>
    </i>
    <i t="grand">
      <x/>
    </i>
  </rowItems>
  <colFields count="1">
    <field x="5"/>
  </colFields>
  <colItems count="5">
    <i>
      <x v="8"/>
    </i>
    <i>
      <x v="9"/>
    </i>
    <i>
      <x v="10"/>
    </i>
    <i>
      <x v="11"/>
    </i>
    <i>
      <x v="12"/>
    </i>
  </colItems>
  <dataFields count="1">
    <dataField name="Antal av F21" fld="26" subtotal="count" showDataAs="percentOfCol" baseField="26" baseItem="0" numFmtId="9"/>
  </dataFields>
  <formats count="1">
    <format dxfId="4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4.xml><?xml version="1.0" encoding="utf-8"?>
<pivotTableDefinition xmlns="http://schemas.openxmlformats.org/spreadsheetml/2006/main" xmlns:mc="http://schemas.openxmlformats.org/markup-compatibility/2006" xmlns:xr="http://schemas.microsoft.com/office/spreadsheetml/2014/revision" mc:Ignorable="xr" xr:uid="{00000000-0007-0000-0800-00001D000000}" name="Pivottabell37"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48:F153"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axis="axisRow" dataField="1" showAll="0">
      <items count="7">
        <item x="0"/>
        <item x="1"/>
        <item x="3"/>
        <item h="1" m="1" x="5"/>
        <item h="1" m="1" x="4"/>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4">
    <i>
      <x/>
    </i>
    <i>
      <x v="1"/>
    </i>
    <i>
      <x v="2"/>
    </i>
    <i t="grand">
      <x/>
    </i>
  </rowItems>
  <colFields count="1">
    <field x="5"/>
  </colFields>
  <colItems count="5">
    <i>
      <x v="8"/>
    </i>
    <i>
      <x v="9"/>
    </i>
    <i>
      <x v="10"/>
    </i>
    <i>
      <x v="11"/>
    </i>
    <i>
      <x v="12"/>
    </i>
  </colItems>
  <dataFields count="1">
    <dataField name="Antal av F13"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5.xml><?xml version="1.0" encoding="utf-8"?>
<pivotTableDefinition xmlns="http://schemas.openxmlformats.org/spreadsheetml/2006/main" xmlns:mc="http://schemas.openxmlformats.org/markup-compatibility/2006" xmlns:xr="http://schemas.microsoft.com/office/spreadsheetml/2014/revision" mc:Ignorable="xr" xr:uid="{00000000-0007-0000-0800-000009000000}" name="Pivottabell18"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73:Z78"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axis="axisRow" dataField="1" showAll="0">
      <items count="7">
        <item x="4"/>
        <item x="2"/>
        <item x="0"/>
        <item h="1" m="1" x="5"/>
        <item h="1" x="1"/>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4">
    <i>
      <x/>
    </i>
    <i>
      <x v="1"/>
    </i>
    <i>
      <x v="2"/>
    </i>
    <i t="grand">
      <x/>
    </i>
  </rowItems>
  <colFields count="1">
    <field x="5"/>
  </colFields>
  <colItems count="5">
    <i>
      <x v="8"/>
    </i>
    <i>
      <x v="9"/>
    </i>
    <i>
      <x v="10"/>
    </i>
    <i>
      <x v="11"/>
    </i>
    <i>
      <x v="12"/>
    </i>
  </colItems>
  <dataFields count="1">
    <dataField name="Medel av F7" fld="12" subtotal="average" baseField="12" baseItem="1" numFmtId="166"/>
  </dataFields>
  <formats count="1">
    <format dxfId="4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6.xml><?xml version="1.0" encoding="utf-8"?>
<pivotTableDefinition xmlns="http://schemas.openxmlformats.org/spreadsheetml/2006/main" xmlns:mc="http://schemas.openxmlformats.org/markup-compatibility/2006" xmlns:xr="http://schemas.microsoft.com/office/spreadsheetml/2014/revision" mc:Ignorable="xr" xr:uid="{00000000-0007-0000-0800-000012000000}" name="Pivottabell26"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97:P103"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axis="axisRow" dataField="1">
      <items count="10">
        <item x="6"/>
        <item x="3"/>
        <item x="0"/>
        <item x="1"/>
        <item h="1" m="1" x="7"/>
        <item h="1" m="1" x="8"/>
        <item h="1" x="5"/>
        <item h="1" x="2"/>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5">
    <i>
      <x/>
    </i>
    <i>
      <x v="1"/>
    </i>
    <i>
      <x v="2"/>
    </i>
    <i>
      <x v="3"/>
    </i>
    <i t="grand">
      <x/>
    </i>
  </rowItems>
  <colFields count="1">
    <field x="5"/>
  </colFields>
  <colItems count="5">
    <i>
      <x v="8"/>
    </i>
    <i>
      <x v="9"/>
    </i>
    <i>
      <x v="10"/>
    </i>
    <i>
      <x v="11"/>
    </i>
    <i>
      <x v="12"/>
    </i>
  </colItems>
  <dataFields count="1">
    <dataField name="Antal av F9" fld="14" subtotal="count" showDataAs="percentOfCol" baseField="14" baseItem="4" numFmtId="9"/>
  </dataFields>
  <formats count="1">
    <format dxfId="4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7.xml><?xml version="1.0" encoding="utf-8"?>
<pivotTableDefinition xmlns="http://schemas.openxmlformats.org/spreadsheetml/2006/main" xmlns:mc="http://schemas.openxmlformats.org/markup-compatibility/2006" xmlns:xr="http://schemas.microsoft.com/office/spreadsheetml/2014/revision" mc:Ignorable="xr" xr:uid="{6729D36B-21CA-4C5F-A8F7-E98B70BF775B}" name="Pivottabell68"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258:P264"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pivotField axis="axisRow" dataField="1" showAll="0">
      <items count="5">
        <item x="3"/>
        <item x="2"/>
        <item x="1"/>
        <item x="0"/>
        <item t="default"/>
      </items>
    </pivotField>
    <pivotField showAll="0"/>
    <pivotField showAll="0"/>
    <pivotField showAll="0"/>
  </pivotFields>
  <rowFields count="1">
    <field x="28"/>
  </rowFields>
  <rowItems count="5">
    <i>
      <x/>
    </i>
    <i>
      <x v="1"/>
    </i>
    <i>
      <x v="2"/>
    </i>
    <i>
      <x v="3"/>
    </i>
    <i t="grand">
      <x/>
    </i>
  </rowItems>
  <colFields count="1">
    <field x="5"/>
  </colFields>
  <colItems count="5">
    <i>
      <x v="8"/>
    </i>
    <i>
      <x v="9"/>
    </i>
    <i>
      <x v="10"/>
    </i>
    <i>
      <x v="11"/>
    </i>
    <i>
      <x v="12"/>
    </i>
  </colItems>
  <dataFields count="1">
    <dataField name="Antal av F23" fld="28" subtotal="count" showDataAs="percentOfCol" baseField="28" baseItem="0" numFmtId="9"/>
  </dataFields>
  <formats count="2">
    <format dxfId="44">
      <pivotArea outline="0" collapsedLevelsAreSubtotals="1" fieldPosition="0"/>
    </format>
    <format dxfId="43">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8.xml><?xml version="1.0" encoding="utf-8"?>
<pivotTableDefinition xmlns="http://schemas.openxmlformats.org/spreadsheetml/2006/main" xmlns:mc="http://schemas.openxmlformats.org/markup-compatibility/2006" xmlns:xr="http://schemas.microsoft.com/office/spreadsheetml/2014/revision" mc:Ignorable="xr" xr:uid="{00000000-0007-0000-0800-000032000000}" name="Pivottabell56"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215:P221"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7">
        <item x="4"/>
        <item x="3"/>
        <item x="0"/>
        <item h="1" m="1" x="5"/>
        <item x="2"/>
        <item h="1" x="1"/>
        <item t="default"/>
      </items>
    </pivotField>
    <pivotField showAll="0"/>
    <pivotField showAll="0"/>
    <pivotField showAll="0"/>
    <pivotField showAll="0"/>
    <pivotField showAll="0"/>
    <pivotField showAll="0"/>
    <pivotField showAll="0"/>
  </pivotFields>
  <rowFields count="1">
    <field x="24"/>
  </rowFields>
  <rowItems count="5">
    <i>
      <x/>
    </i>
    <i>
      <x v="1"/>
    </i>
    <i>
      <x v="2"/>
    </i>
    <i>
      <x v="4"/>
    </i>
    <i t="grand">
      <x/>
    </i>
  </rowItems>
  <colFields count="1">
    <field x="5"/>
  </colFields>
  <colItems count="5">
    <i>
      <x v="8"/>
    </i>
    <i>
      <x v="9"/>
    </i>
    <i>
      <x v="10"/>
    </i>
    <i>
      <x v="11"/>
    </i>
    <i>
      <x v="12"/>
    </i>
  </colItems>
  <dataFields count="1">
    <dataField name="Antal av F19" fld="24" subtotal="count" showDataAs="percentOfCol" baseField="24" baseItem="2" numFmtId="9"/>
  </dataFields>
  <formats count="1">
    <format dxfId="4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9.xml><?xml version="1.0" encoding="utf-8"?>
<pivotTableDefinition xmlns="http://schemas.openxmlformats.org/spreadsheetml/2006/main" xmlns:mc="http://schemas.openxmlformats.org/markup-compatibility/2006" xmlns:xr="http://schemas.microsoft.com/office/spreadsheetml/2014/revision" mc:Ignorable="xr" xr:uid="{00000000-0007-0000-0800-000024000000}" name="Pivottabell43"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70:F176"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x="3"/>
        <item x="0"/>
        <item h="1" m="1" x="5"/>
        <item x="4"/>
        <item h="1" x="2"/>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1"/>
    </i>
    <i>
      <x v="2"/>
    </i>
    <i>
      <x v="4"/>
    </i>
    <i t="grand">
      <x/>
    </i>
  </rowItems>
  <colFields count="1">
    <field x="5"/>
  </colFields>
  <colItems count="5">
    <i>
      <x v="8"/>
    </i>
    <i>
      <x v="9"/>
    </i>
    <i>
      <x v="10"/>
    </i>
    <i>
      <x v="11"/>
    </i>
    <i>
      <x v="12"/>
    </i>
  </colItems>
  <dataFields count="1">
    <dataField name="Antal av F15"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1A26B2D-C940-44C0-83C5-451A131104EF}" name="Pivottabell44"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134:S141"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 showAll="0"/>
    <pivotField showAll="0"/>
    <pivotField showAll="0"/>
    <pivotField showAll="0"/>
  </pivotFields>
  <rowFields count="1">
    <field x="21"/>
  </rowFields>
  <rowItems count="6">
    <i>
      <x/>
    </i>
    <i>
      <x v="1"/>
    </i>
    <i>
      <x v="2"/>
    </i>
    <i>
      <x v="3"/>
    </i>
    <i>
      <x v="4"/>
    </i>
    <i t="grand">
      <x/>
    </i>
  </rowItems>
  <colFields count="1">
    <field x="5"/>
  </colFields>
  <colItems count="8">
    <i>
      <x/>
    </i>
    <i>
      <x v="1"/>
    </i>
    <i>
      <x v="2"/>
    </i>
    <i>
      <x v="3"/>
    </i>
    <i>
      <x v="4"/>
    </i>
    <i>
      <x v="5"/>
    </i>
    <i>
      <x v="6"/>
    </i>
    <i>
      <x v="7"/>
    </i>
  </colItems>
  <dataFields count="1">
    <dataField name="Antal av F16" fld="21"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0.xml><?xml version="1.0" encoding="utf-8"?>
<pivotTableDefinition xmlns="http://schemas.openxmlformats.org/spreadsheetml/2006/main" xmlns:mc="http://schemas.openxmlformats.org/markup-compatibility/2006" xmlns:xr="http://schemas.microsoft.com/office/spreadsheetml/2014/revision" mc:Ignorable="xr" xr:uid="{00000000-0007-0000-0800-000002000000}" name="Pivottabell11"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K40:P45"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axis="axisRow" dataField="1" sortType="ascending">
      <items count="6">
        <item x="3"/>
        <item x="2"/>
        <item x="0"/>
        <item h="1" m="1" x="4"/>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4">
    <i>
      <x/>
    </i>
    <i>
      <x v="1"/>
    </i>
    <i>
      <x v="2"/>
    </i>
    <i t="grand">
      <x/>
    </i>
  </rowItems>
  <colFields count="1">
    <field x="5"/>
  </colFields>
  <colItems count="5">
    <i>
      <x v="8"/>
    </i>
    <i>
      <x v="9"/>
    </i>
    <i>
      <x v="10"/>
    </i>
    <i>
      <x v="11"/>
    </i>
    <i>
      <x v="12"/>
    </i>
  </colItems>
  <dataFields count="1">
    <dataField name="Antal av F4" fld="9" subtotal="count" showDataAs="percentOfCol" baseField="9" baseItem="0" numFmtId="9"/>
  </dataFields>
  <formats count="1">
    <format dxfId="4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1.xml><?xml version="1.0" encoding="utf-8"?>
<pivotTableDefinition xmlns="http://schemas.openxmlformats.org/spreadsheetml/2006/main" xmlns:mc="http://schemas.openxmlformats.org/markup-compatibility/2006" xmlns:xr="http://schemas.microsoft.com/office/spreadsheetml/2014/revision" mc:Ignorable="xr" xr:uid="{00000000-0007-0000-0800-000008000000}" name="Pivottabell17"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K62:P67"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axis="axisRow" dataField="1">
      <items count="7">
        <item x="2"/>
        <item x="1"/>
        <item x="0"/>
        <item h="1" m="1" x="5"/>
        <item h="1" x="3"/>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4">
    <i>
      <x/>
    </i>
    <i>
      <x v="1"/>
    </i>
    <i>
      <x v="2"/>
    </i>
    <i t="grand">
      <x/>
    </i>
  </rowItems>
  <colFields count="1">
    <field x="5"/>
  </colFields>
  <colItems count="5">
    <i>
      <x v="8"/>
    </i>
    <i>
      <x v="9"/>
    </i>
    <i>
      <x v="10"/>
    </i>
    <i>
      <x v="11"/>
    </i>
    <i>
      <x v="12"/>
    </i>
  </colItems>
  <dataFields count="1">
    <dataField name="Antal av F6" fld="11" subtotal="count" showDataAs="percentOfCol" baseField="11" baseItem="0" numFmtId="9"/>
  </dataFields>
  <formats count="1">
    <format dxfId="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2.xml><?xml version="1.0" encoding="utf-8"?>
<pivotTableDefinition xmlns="http://schemas.openxmlformats.org/spreadsheetml/2006/main" xmlns:mc="http://schemas.openxmlformats.org/markup-compatibility/2006" xmlns:xr="http://schemas.microsoft.com/office/spreadsheetml/2014/revision" mc:Ignorable="xr" xr:uid="{00000000-0007-0000-0800-00000D000000}" name="Pivottabell21"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84:Z89"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axis="axisRow" dataField="1" showAll="0">
      <items count="9">
        <item x="5"/>
        <item x="4"/>
        <item x="0"/>
        <item h="1" x="1"/>
        <item h="1" m="1" x="6"/>
        <item h="1" m="1" x="7"/>
        <item h="1" x="3"/>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4">
    <i>
      <x/>
    </i>
    <i>
      <x v="1"/>
    </i>
    <i>
      <x v="2"/>
    </i>
    <i t="grand">
      <x/>
    </i>
  </rowItems>
  <colFields count="1">
    <field x="5"/>
  </colFields>
  <colItems count="5">
    <i>
      <x v="8"/>
    </i>
    <i>
      <x v="9"/>
    </i>
    <i>
      <x v="10"/>
    </i>
    <i>
      <x v="11"/>
    </i>
    <i>
      <x v="12"/>
    </i>
  </colItems>
  <dataFields count="1">
    <dataField name="Medel av F8" fld="13" subtotal="average" baseField="13" baseItem="6" numFmtId="166"/>
  </dataFields>
  <formats count="1">
    <format dxfId="4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3.xml><?xml version="1.0" encoding="utf-8"?>
<pivotTableDefinition xmlns="http://schemas.openxmlformats.org/spreadsheetml/2006/main" xmlns:mc="http://schemas.openxmlformats.org/markup-compatibility/2006" xmlns:xr="http://schemas.microsoft.com/office/spreadsheetml/2014/revision" mc:Ignorable="xr" xr:uid="{00000000-0007-0000-0800-000038000000}" name="Pivottabell61"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37:F243"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3"/>
        <item x="0"/>
        <item h="1" m="1" x="5"/>
        <item h="1" x="2"/>
        <item x="1"/>
        <item t="default"/>
      </items>
    </pivotField>
    <pivotField showAll="0"/>
    <pivotField showAll="0"/>
    <pivotField showAll="0"/>
    <pivotField showAll="0"/>
    <pivotField showAll="0"/>
  </pivotFields>
  <rowFields count="1">
    <field x="26"/>
  </rowFields>
  <rowItems count="5">
    <i>
      <x/>
    </i>
    <i>
      <x v="1"/>
    </i>
    <i>
      <x v="2"/>
    </i>
    <i>
      <x v="5"/>
    </i>
    <i t="grand">
      <x/>
    </i>
  </rowItems>
  <colFields count="1">
    <field x="5"/>
  </colFields>
  <colItems count="5">
    <i>
      <x v="8"/>
    </i>
    <i>
      <x v="9"/>
    </i>
    <i>
      <x v="10"/>
    </i>
    <i>
      <x v="11"/>
    </i>
    <i>
      <x v="12"/>
    </i>
  </colItems>
  <dataFields count="1">
    <dataField name="Antal av F21" fld="2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4.xml><?xml version="1.0" encoding="utf-8"?>
<pivotTableDefinition xmlns="http://schemas.openxmlformats.org/spreadsheetml/2006/main" xmlns:mc="http://schemas.openxmlformats.org/markup-compatibility/2006" xmlns:xr="http://schemas.microsoft.com/office/spreadsheetml/2014/revision" mc:Ignorable="xr" xr:uid="{00000000-0007-0000-0800-000027000000}" name="Pivottabell46"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81:F187"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4"/>
        <item x="0"/>
        <item h="1" m="1" x="5"/>
        <item h="1" x="1"/>
        <item x="3"/>
        <item t="default"/>
      </items>
    </pivotField>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5"/>
    </i>
    <i t="grand">
      <x/>
    </i>
  </rowItems>
  <colFields count="1">
    <field x="5"/>
  </colFields>
  <colItems count="5">
    <i>
      <x v="8"/>
    </i>
    <i>
      <x v="9"/>
    </i>
    <i>
      <x v="10"/>
    </i>
    <i>
      <x v="11"/>
    </i>
    <i>
      <x v="12"/>
    </i>
  </colItems>
  <dataFields count="1">
    <dataField name="Antal av F16" fld="2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5.xml><?xml version="1.0" encoding="utf-8"?>
<pivotTableDefinition xmlns="http://schemas.openxmlformats.org/spreadsheetml/2006/main" xmlns:mc="http://schemas.openxmlformats.org/markup-compatibility/2006" xmlns:xr="http://schemas.microsoft.com/office/spreadsheetml/2014/revision" mc:Ignorable="xr" xr:uid="{A4D16AEF-14E4-4A7C-BB2D-7EAEF7B77A4E}" name="Pivottabell75"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279:Z284"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1"/>
        <item x="2"/>
        <item x="0"/>
        <item t="default"/>
      </items>
    </pivotField>
    <pivotField showAll="0"/>
  </pivotFields>
  <rowFields count="1">
    <field x="30"/>
  </rowFields>
  <rowItems count="4">
    <i>
      <x/>
    </i>
    <i>
      <x v="1"/>
    </i>
    <i>
      <x v="2"/>
    </i>
    <i t="grand">
      <x/>
    </i>
  </rowItems>
  <colFields count="1">
    <field x="5"/>
  </colFields>
  <colItems count="5">
    <i>
      <x v="8"/>
    </i>
    <i>
      <x v="9"/>
    </i>
    <i>
      <x v="10"/>
    </i>
    <i>
      <x v="11"/>
    </i>
    <i>
      <x v="12"/>
    </i>
  </colItems>
  <dataFields count="1">
    <dataField name="Medel av F25" fld="30" subtotal="average" baseField="30" baseItem="0"/>
  </dataFields>
  <formats count="1">
    <format dxfId="4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6.xml><?xml version="1.0" encoding="utf-8"?>
<pivotTableDefinition xmlns="http://schemas.openxmlformats.org/spreadsheetml/2006/main" xmlns:mc="http://schemas.openxmlformats.org/markup-compatibility/2006" xmlns:xr="http://schemas.microsoft.com/office/spreadsheetml/2014/revision" mc:Ignorable="xr" xr:uid="{00000000-0007-0000-0800-000026000000}" name="Pivottabell45"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181:Z187"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x="4"/>
        <item x="0"/>
        <item h="1" m="1" x="5"/>
        <item x="3"/>
        <item h="1" x="1"/>
        <item t="default"/>
      </items>
    </pivotField>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4"/>
    </i>
    <i t="grand">
      <x/>
    </i>
  </rowItems>
  <colFields count="1">
    <field x="5"/>
  </colFields>
  <colItems count="5">
    <i>
      <x v="8"/>
    </i>
    <i>
      <x v="9"/>
    </i>
    <i>
      <x v="10"/>
    </i>
    <i>
      <x v="11"/>
    </i>
    <i>
      <x v="12"/>
    </i>
  </colItems>
  <dataFields count="1">
    <dataField name="Medel av F16" fld="21" subtotal="average" baseField="21" baseItem="0" numFmtId="166"/>
  </dataFields>
  <formats count="1">
    <format dxfId="5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7.xml><?xml version="1.0" encoding="utf-8"?>
<pivotTableDefinition xmlns="http://schemas.openxmlformats.org/spreadsheetml/2006/main" xmlns:mc="http://schemas.openxmlformats.org/markup-compatibility/2006" xmlns:xr="http://schemas.microsoft.com/office/spreadsheetml/2014/revision" mc:Ignorable="xr" xr:uid="{1D232769-1DAA-4D1F-8E97-C41678563468}" name="Pivottabell69"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258:Z264"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3"/>
        <item x="2"/>
        <item x="1"/>
        <item x="0"/>
        <item t="default"/>
      </items>
    </pivotField>
    <pivotField showAll="0"/>
    <pivotField showAll="0"/>
    <pivotField showAll="0"/>
  </pivotFields>
  <rowFields count="1">
    <field x="28"/>
  </rowFields>
  <rowItems count="5">
    <i>
      <x/>
    </i>
    <i>
      <x v="1"/>
    </i>
    <i>
      <x v="2"/>
    </i>
    <i>
      <x v="3"/>
    </i>
    <i t="grand">
      <x/>
    </i>
  </rowItems>
  <colFields count="1">
    <field x="5"/>
  </colFields>
  <colItems count="5">
    <i>
      <x v="8"/>
    </i>
    <i>
      <x v="9"/>
    </i>
    <i>
      <x v="10"/>
    </i>
    <i>
      <x v="11"/>
    </i>
    <i>
      <x v="12"/>
    </i>
  </colItems>
  <dataFields count="1">
    <dataField name="Medel av F23" fld="28" subtotal="average" baseField="28" baseItem="0"/>
  </dataFields>
  <formats count="1">
    <format dxfId="5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8.xml><?xml version="1.0" encoding="utf-8"?>
<pivotTableDefinition xmlns="http://schemas.openxmlformats.org/spreadsheetml/2006/main" xmlns:mc="http://schemas.openxmlformats.org/markup-compatibility/2006" xmlns:xr="http://schemas.microsoft.com/office/spreadsheetml/2014/revision" mc:Ignorable="xr" xr:uid="{E4D8EAF6-2F30-4EF3-8DB5-E92CF0BF1DB7}" name="Pivottabell71"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269:P274"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pivotField showAll="0"/>
    <pivotField axis="axisRow" dataField="1" showAll="0">
      <items count="4">
        <item x="2"/>
        <item x="1"/>
        <item x="0"/>
        <item t="default"/>
      </items>
    </pivotField>
    <pivotField showAll="0"/>
    <pivotField showAll="0"/>
  </pivotFields>
  <rowFields count="1">
    <field x="29"/>
  </rowFields>
  <rowItems count="4">
    <i>
      <x/>
    </i>
    <i>
      <x v="1"/>
    </i>
    <i>
      <x v="2"/>
    </i>
    <i t="grand">
      <x/>
    </i>
  </rowItems>
  <colFields count="1">
    <field x="5"/>
  </colFields>
  <colItems count="5">
    <i>
      <x v="8"/>
    </i>
    <i>
      <x v="9"/>
    </i>
    <i>
      <x v="10"/>
    </i>
    <i>
      <x v="11"/>
    </i>
    <i>
      <x v="12"/>
    </i>
  </colItems>
  <dataFields count="1">
    <dataField name="Antal av F24" fld="29" subtotal="count" showDataAs="percentOfCol" baseField="29" baseItem="0" numFmtId="9"/>
  </dataFields>
  <formats count="2">
    <format dxfId="53">
      <pivotArea outline="0" collapsedLevelsAreSubtotals="1" fieldPosition="0"/>
    </format>
    <format dxfId="52">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9.xml><?xml version="1.0" encoding="utf-8"?>
<pivotTableDefinition xmlns="http://schemas.openxmlformats.org/spreadsheetml/2006/main" xmlns:mc="http://schemas.openxmlformats.org/markup-compatibility/2006" xmlns:xr="http://schemas.microsoft.com/office/spreadsheetml/2014/revision" mc:Ignorable="xr" xr:uid="{00000000-0007-0000-0800-00000A000000}" name="Pivottabell19"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73:F78"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axis="axisRow" dataField="1" showAll="0">
      <items count="7">
        <item x="4"/>
        <item x="2"/>
        <item x="0"/>
        <item h="1" m="1" x="5"/>
        <item h="1" x="1"/>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4">
    <i>
      <x/>
    </i>
    <i>
      <x v="1"/>
    </i>
    <i>
      <x v="2"/>
    </i>
    <i t="grand">
      <x/>
    </i>
  </rowItems>
  <colFields count="1">
    <field x="5"/>
  </colFields>
  <colItems count="5">
    <i>
      <x v="8"/>
    </i>
    <i>
      <x v="9"/>
    </i>
    <i>
      <x v="10"/>
    </i>
    <i>
      <x v="11"/>
    </i>
    <i>
      <x v="12"/>
    </i>
  </colItems>
  <dataFields count="1">
    <dataField name="Antal av F7" fld="12" subtotal="count" baseField="12"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89E14DAF-EBA2-4D06-9790-0A55F967B211}" name="Pivottabell1" cacheId="0" applyNumberFormats="0" applyBorderFormats="0" applyFontFormats="0" applyPatternFormats="0" applyAlignmentFormats="0" applyWidthHeightFormats="1" dataCaption="Värden" updatedVersion="8" minRefreshableVersion="3" itemPrintTitles="1" createdVersion="6" indent="0" multipleFieldFilters="0">
  <location ref="A4" firstHeaderRow="0" firstDataRow="0" firstDataCol="0" rowPageCount="2" colPageCount="1"/>
  <pivotFields count="32">
    <pivotField showAll="0"/>
    <pivotField showAll="0"/>
    <pivotField axis="axisPage" showAll="0">
      <items count="6">
        <item x="0"/>
        <item x="1"/>
        <item x="2"/>
        <item m="1" x="4"/>
        <item x="3"/>
        <item t="default"/>
      </items>
    </pivotField>
    <pivotField showAll="0"/>
    <pivotField showAll="0"/>
    <pivotField axis="axisPage"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2">
    <pageField fld="5" hier="-1"/>
    <pageField fld="2"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0.xml><?xml version="1.0" encoding="utf-8"?>
<pivotTableDefinition xmlns="http://schemas.openxmlformats.org/spreadsheetml/2006/main" xmlns:mc="http://schemas.openxmlformats.org/markup-compatibility/2006" xmlns:xr="http://schemas.microsoft.com/office/spreadsheetml/2014/revision" mc:Ignorable="xr" xr:uid="{00000000-0007-0000-0800-000028000000}" name="Pivottabell47"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181:P187"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7">
        <item x="2"/>
        <item x="4"/>
        <item x="0"/>
        <item h="1" m="1" x="5"/>
        <item x="3"/>
        <item h="1" x="1"/>
        <item t="default"/>
      </items>
    </pivotField>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4"/>
    </i>
    <i t="grand">
      <x/>
    </i>
  </rowItems>
  <colFields count="1">
    <field x="5"/>
  </colFields>
  <colItems count="5">
    <i>
      <x v="8"/>
    </i>
    <i>
      <x v="9"/>
    </i>
    <i>
      <x v="10"/>
    </i>
    <i>
      <x v="11"/>
    </i>
    <i>
      <x v="12"/>
    </i>
  </colItems>
  <dataFields count="1">
    <dataField name="Antal av F16" fld="21" subtotal="count" showDataAs="percentOfCol" baseField="21" baseItem="4" numFmtId="9"/>
  </dataFields>
  <formats count="1">
    <format dxfId="5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ell1"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4:F9"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axis="axisRow" dataField="1" showAll="0" defaultSubtotal="0">
      <items count="3">
        <item n="Flicka" x="1"/>
        <item n="Pojke"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4">
    <i>
      <x/>
    </i>
    <i>
      <x v="1"/>
    </i>
    <i>
      <x v="2"/>
    </i>
    <i t="grand">
      <x/>
    </i>
  </rowItems>
  <colFields count="1">
    <field x="5"/>
  </colFields>
  <colItems count="5">
    <i>
      <x v="8"/>
    </i>
    <i>
      <x v="9"/>
    </i>
    <i>
      <x v="10"/>
    </i>
    <i>
      <x v="11"/>
    </i>
    <i>
      <x v="12"/>
    </i>
  </colItems>
  <dataFields count="1">
    <dataField name="Antal av F1 Kö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2.xml><?xml version="1.0" encoding="utf-8"?>
<pivotTableDefinition xmlns="http://schemas.openxmlformats.org/spreadsheetml/2006/main" xmlns:mc="http://schemas.openxmlformats.org/markup-compatibility/2006" xmlns:xr="http://schemas.microsoft.com/office/spreadsheetml/2014/revision" mc:Ignorable="xr" xr:uid="{00000000-0007-0000-0800-000004000000}" name="Pivottabell13"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51:F56"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axis="axisRow" dataField="1" showAll="0">
      <items count="7">
        <item x="4"/>
        <item x="2"/>
        <item x="0"/>
        <item h="1" m="1" x="5"/>
        <item h="1" x="1"/>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4">
    <i>
      <x/>
    </i>
    <i>
      <x v="1"/>
    </i>
    <i>
      <x v="2"/>
    </i>
    <i t="grand">
      <x/>
    </i>
  </rowItems>
  <colFields count="1">
    <field x="5"/>
  </colFields>
  <colItems count="5">
    <i>
      <x v="8"/>
    </i>
    <i>
      <x v="9"/>
    </i>
    <i>
      <x v="10"/>
    </i>
    <i>
      <x v="11"/>
    </i>
    <i>
      <x v="12"/>
    </i>
  </colItems>
  <dataFields count="1">
    <dataField name="Antal av F5" fld="10"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3.xml><?xml version="1.0" encoding="utf-8"?>
<pivotTableDefinition xmlns="http://schemas.openxmlformats.org/spreadsheetml/2006/main" xmlns:mc="http://schemas.openxmlformats.org/markup-compatibility/2006" xmlns:xr="http://schemas.microsoft.com/office/spreadsheetml/2014/revision" mc:Ignorable="xr" xr:uid="{00000000-0007-0000-0800-00003F000000}" name="Pivottabell8"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K29:P34"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axis="axisRow" dataField="1">
      <items count="5">
        <item x="2"/>
        <item x="1"/>
        <item x="0"/>
        <item h="1"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4">
    <i>
      <x/>
    </i>
    <i>
      <x v="1"/>
    </i>
    <i>
      <x v="2"/>
    </i>
    <i t="grand">
      <x/>
    </i>
  </rowItems>
  <colFields count="1">
    <field x="5"/>
  </colFields>
  <colItems count="5">
    <i>
      <x v="8"/>
    </i>
    <i>
      <x v="9"/>
    </i>
    <i>
      <x v="10"/>
    </i>
    <i>
      <x v="11"/>
    </i>
    <i>
      <x v="12"/>
    </i>
  </colItems>
  <dataFields count="1">
    <dataField name="Antal av F3" fld="8" subtotal="count" showDataAs="percentOfCol" baseField="8" baseItem="2" numFmtId="9"/>
  </dataFields>
  <formats count="1">
    <format dxfId="5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4.xml><?xml version="1.0" encoding="utf-8"?>
<pivotTableDefinition xmlns="http://schemas.openxmlformats.org/spreadsheetml/2006/main" xmlns:mc="http://schemas.openxmlformats.org/markup-compatibility/2006" xmlns:xr="http://schemas.microsoft.com/office/spreadsheetml/2014/revision" mc:Ignorable="xr" xr:uid="{8032DB7F-A8BE-4B75-90D8-D7F82C97B683}" name="Pivottabell72"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269:Z274"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2"/>
        <item x="1"/>
        <item x="0"/>
        <item t="default"/>
      </items>
    </pivotField>
    <pivotField showAll="0"/>
    <pivotField showAll="0"/>
  </pivotFields>
  <rowFields count="1">
    <field x="29"/>
  </rowFields>
  <rowItems count="4">
    <i>
      <x/>
    </i>
    <i>
      <x v="1"/>
    </i>
    <i>
      <x v="2"/>
    </i>
    <i t="grand">
      <x/>
    </i>
  </rowItems>
  <colFields count="1">
    <field x="5"/>
  </colFields>
  <colItems count="5">
    <i>
      <x v="8"/>
    </i>
    <i>
      <x v="9"/>
    </i>
    <i>
      <x v="10"/>
    </i>
    <i>
      <x v="11"/>
    </i>
    <i>
      <x v="12"/>
    </i>
  </colItems>
  <dataFields count="1">
    <dataField name="Medel av F24" fld="29" subtotal="average" baseField="29" baseItem="0"/>
  </dataFields>
  <formats count="1">
    <format dxfId="5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5.xml><?xml version="1.0" encoding="utf-8"?>
<pivotTableDefinition xmlns="http://schemas.openxmlformats.org/spreadsheetml/2006/main" xmlns:mc="http://schemas.openxmlformats.org/markup-compatibility/2006" xmlns:xr="http://schemas.microsoft.com/office/spreadsheetml/2014/revision" mc:Ignorable="xr" xr:uid="{00000000-0007-0000-0800-00002A000000}" name="Pivottabell49"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92:F198"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x="3"/>
        <item x="0"/>
        <item h="1" m="1" x="5"/>
        <item x="4"/>
        <item h="1" x="1"/>
        <item t="default"/>
      </items>
    </pivotField>
    <pivotField showAll="0"/>
    <pivotField showAll="0"/>
    <pivotField showAll="0"/>
    <pivotField showAll="0"/>
    <pivotField showAll="0"/>
    <pivotField showAll="0"/>
    <pivotField showAll="0"/>
    <pivotField showAll="0"/>
    <pivotField showAll="0"/>
  </pivotFields>
  <rowFields count="1">
    <field x="22"/>
  </rowFields>
  <rowItems count="5">
    <i>
      <x/>
    </i>
    <i>
      <x v="1"/>
    </i>
    <i>
      <x v="2"/>
    </i>
    <i>
      <x v="4"/>
    </i>
    <i t="grand">
      <x/>
    </i>
  </rowItems>
  <colFields count="1">
    <field x="5"/>
  </colFields>
  <colItems count="5">
    <i>
      <x v="8"/>
    </i>
    <i>
      <x v="9"/>
    </i>
    <i>
      <x v="10"/>
    </i>
    <i>
      <x v="11"/>
    </i>
    <i>
      <x v="12"/>
    </i>
  </colItems>
  <dataFields count="1">
    <dataField name="Antal av F17" fld="2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6.xml><?xml version="1.0" encoding="utf-8"?>
<pivotTableDefinition xmlns="http://schemas.openxmlformats.org/spreadsheetml/2006/main" xmlns:mc="http://schemas.openxmlformats.org/markup-compatibility/2006" xmlns:xr="http://schemas.microsoft.com/office/spreadsheetml/2014/revision" mc:Ignorable="xr" xr:uid="{00000000-0007-0000-0800-000020000000}" name="Pivottabell4"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8:F23"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axis="axisRow" dataField="1" showAll="0" defaultSubtotal="0">
      <items count="4">
        <item x="1"/>
        <item x="2"/>
        <item x="0"/>
        <item h="1" m="1"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4">
    <i>
      <x/>
    </i>
    <i>
      <x v="1"/>
    </i>
    <i>
      <x v="2"/>
    </i>
    <i t="grand">
      <x/>
    </i>
  </rowItems>
  <colFields count="1">
    <field x="5"/>
  </colFields>
  <colItems count="5">
    <i>
      <x v="8"/>
    </i>
    <i>
      <x v="9"/>
    </i>
    <i>
      <x v="10"/>
    </i>
    <i>
      <x v="11"/>
    </i>
    <i>
      <x v="12"/>
    </i>
  </colItems>
  <dataFields count="1">
    <dataField name="Antal av F2"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7.xml><?xml version="1.0" encoding="utf-8"?>
<pivotTableDefinition xmlns="http://schemas.openxmlformats.org/spreadsheetml/2006/main" xmlns:mc="http://schemas.openxmlformats.org/markup-compatibility/2006" xmlns:xr="http://schemas.microsoft.com/office/spreadsheetml/2014/revision" mc:Ignorable="xr" xr:uid="{00000000-0007-0000-0800-000005000000}" name="Pivottabell14"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K51:P56"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axis="axisRow" dataField="1">
      <items count="7">
        <item x="4"/>
        <item x="2"/>
        <item x="0"/>
        <item h="1" m="1" x="5"/>
        <item h="1" x="1"/>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4">
    <i>
      <x/>
    </i>
    <i>
      <x v="1"/>
    </i>
    <i>
      <x v="2"/>
    </i>
    <i t="grand">
      <x/>
    </i>
  </rowItems>
  <colFields count="1">
    <field x="5"/>
  </colFields>
  <colItems count="5">
    <i>
      <x v="8"/>
    </i>
    <i>
      <x v="9"/>
    </i>
    <i>
      <x v="10"/>
    </i>
    <i>
      <x v="11"/>
    </i>
    <i>
      <x v="12"/>
    </i>
  </colItems>
  <dataFields count="1">
    <dataField name="Antal av F5" fld="10" subtotal="count" showDataAs="percentOfCol" baseField="10" baseItem="0" numFmtId="9"/>
  </dataFields>
  <formats count="1">
    <format dxfId="5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8.xml><?xml version="1.0" encoding="utf-8"?>
<pivotTableDefinition xmlns="http://schemas.openxmlformats.org/spreadsheetml/2006/main" xmlns:mc="http://schemas.openxmlformats.org/markup-compatibility/2006" xmlns:xr="http://schemas.microsoft.com/office/spreadsheetml/2014/revision" mc:Ignorable="xr" xr:uid="{00000000-0007-0000-0800-000034000000}" name="Pivottabell58"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26:F232"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2"/>
        <item x="0"/>
        <item h="1" m="1" x="5"/>
        <item h="1" x="1"/>
        <item x="3"/>
        <item t="default"/>
      </items>
    </pivotField>
    <pivotField showAll="0"/>
    <pivotField showAll="0"/>
    <pivotField showAll="0"/>
    <pivotField showAll="0"/>
    <pivotField showAll="0"/>
    <pivotField showAll="0"/>
  </pivotFields>
  <rowFields count="1">
    <field x="25"/>
  </rowFields>
  <rowItems count="5">
    <i>
      <x/>
    </i>
    <i>
      <x v="1"/>
    </i>
    <i>
      <x v="2"/>
    </i>
    <i>
      <x v="5"/>
    </i>
    <i t="grand">
      <x/>
    </i>
  </rowItems>
  <colFields count="1">
    <field x="5"/>
  </colFields>
  <colItems count="5">
    <i>
      <x v="8"/>
    </i>
    <i>
      <x v="9"/>
    </i>
    <i>
      <x v="10"/>
    </i>
    <i>
      <x v="11"/>
    </i>
    <i>
      <x v="12"/>
    </i>
  </colItems>
  <dataFields count="1">
    <dataField name="Antal av F20"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9.xml><?xml version="1.0" encoding="utf-8"?>
<pivotTableDefinition xmlns="http://schemas.openxmlformats.org/spreadsheetml/2006/main" xmlns:mc="http://schemas.openxmlformats.org/markup-compatibility/2006" xmlns:xr="http://schemas.microsoft.com/office/spreadsheetml/2014/revision" mc:Ignorable="xr" xr:uid="{00000000-0007-0000-0800-000014000000}" name="Pivottabell28"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10:F116"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axis="axisRow" dataField="1" showAll="0">
      <items count="9">
        <item x="5"/>
        <item x="4"/>
        <item x="0"/>
        <item x="1"/>
        <item h="1" m="1" x="6"/>
        <item h="1" x="3"/>
        <item h="1" m="1" x="7"/>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1"/>
    </i>
    <i>
      <x v="2"/>
    </i>
    <i>
      <x v="3"/>
    </i>
    <i t="grand">
      <x/>
    </i>
  </rowItems>
  <colFields count="1">
    <field x="5"/>
  </colFields>
  <colItems count="5">
    <i>
      <x v="8"/>
    </i>
    <i>
      <x v="9"/>
    </i>
    <i>
      <x v="10"/>
    </i>
    <i>
      <x v="11"/>
    </i>
    <i>
      <x v="12"/>
    </i>
  </colItems>
  <dataFields count="1">
    <dataField name="Antal av F10"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BE1A5081-7B61-40A8-948B-A76BDDF98462}" name="Pivottabell46"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A153:I160"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 showAll="0"/>
    <pivotField showAll="0"/>
  </pivotFields>
  <rowFields count="1">
    <field x="23"/>
  </rowFields>
  <rowItems count="6">
    <i>
      <x/>
    </i>
    <i>
      <x v="1"/>
    </i>
    <i>
      <x v="2"/>
    </i>
    <i>
      <x v="3"/>
    </i>
    <i>
      <x v="4"/>
    </i>
    <i t="grand">
      <x/>
    </i>
  </rowItems>
  <colFields count="1">
    <field x="5"/>
  </colFields>
  <colItems count="8">
    <i>
      <x/>
    </i>
    <i>
      <x v="1"/>
    </i>
    <i>
      <x v="2"/>
    </i>
    <i>
      <x v="3"/>
    </i>
    <i>
      <x v="4"/>
    </i>
    <i>
      <x v="5"/>
    </i>
    <i>
      <x v="6"/>
    </i>
    <i>
      <x v="7"/>
    </i>
  </colItems>
  <dataFields count="1">
    <dataField name="Antal av F18" fld="2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0.xml><?xml version="1.0" encoding="utf-8"?>
<pivotTableDefinition xmlns="http://schemas.openxmlformats.org/spreadsheetml/2006/main" xmlns:mc="http://schemas.openxmlformats.org/markup-compatibility/2006" xmlns:xr="http://schemas.microsoft.com/office/spreadsheetml/2014/revision" mc:Ignorable="xr" xr:uid="{00000000-0007-0000-0800-00001A000000}" name="Pivottabell33"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135:Z139"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axis="axisRow" dataField="1" showAll="0">
      <items count="8">
        <item m="1" x="3"/>
        <item x="1"/>
        <item m="1" x="4"/>
        <item m="1" x="6"/>
        <item h="1" m="1" x="2"/>
        <item h="1"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3">
    <i>
      <x v="1"/>
    </i>
    <i>
      <x v="6"/>
    </i>
    <i t="grand">
      <x/>
    </i>
  </rowItems>
  <colFields count="1">
    <field x="5"/>
  </colFields>
  <colItems count="5">
    <i>
      <x v="8"/>
    </i>
    <i>
      <x v="9"/>
    </i>
    <i>
      <x v="10"/>
    </i>
    <i>
      <x v="11"/>
    </i>
    <i>
      <x v="12"/>
    </i>
  </colItems>
  <dataFields count="1">
    <dataField name="Medel av F12" fld="17" subtotal="average" baseField="17" baseItem="3" numFmtId="166"/>
  </dataFields>
  <formats count="10">
    <format dxfId="67">
      <pivotArea outline="0" collapsedLevelsAreSubtotals="1" fieldPosition="0"/>
    </format>
    <format dxfId="66">
      <pivotArea type="all" dataOnly="0" outline="0" fieldPosition="0"/>
    </format>
    <format dxfId="65">
      <pivotArea outline="0" collapsedLevelsAreSubtotals="1" fieldPosition="0"/>
    </format>
    <format dxfId="64">
      <pivotArea type="origin" dataOnly="0" labelOnly="1" outline="0" fieldPosition="0"/>
    </format>
    <format dxfId="63">
      <pivotArea field="5" type="button" dataOnly="0" labelOnly="1" outline="0" axis="axisCol" fieldPosition="0"/>
    </format>
    <format dxfId="62">
      <pivotArea type="topRight" dataOnly="0" labelOnly="1" outline="0" fieldPosition="0"/>
    </format>
    <format dxfId="61">
      <pivotArea field="17" type="button" dataOnly="0" labelOnly="1" outline="0" axis="axisRow" fieldPosition="0"/>
    </format>
    <format dxfId="60">
      <pivotArea dataOnly="0" labelOnly="1" fieldPosition="0">
        <references count="1">
          <reference field="17" count="0"/>
        </references>
      </pivotArea>
    </format>
    <format dxfId="59">
      <pivotArea dataOnly="0" labelOnly="1" grandRow="1" outline="0" fieldPosition="0"/>
    </format>
    <format dxfId="58">
      <pivotArea dataOnly="0" labelOnly="1"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1.xml><?xml version="1.0" encoding="utf-8"?>
<pivotTableDefinition xmlns="http://schemas.openxmlformats.org/spreadsheetml/2006/main" xmlns:mc="http://schemas.openxmlformats.org/markup-compatibility/2006" xmlns:xr="http://schemas.microsoft.com/office/spreadsheetml/2014/revision" mc:Ignorable="xr" xr:uid="{00000000-0007-0000-0800-00003C000000}" name="Pivottabell65"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248:P254"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7">
        <item x="4"/>
        <item x="3"/>
        <item x="0"/>
        <item h="1" m="1" x="5"/>
        <item x="1"/>
        <item h="1" x="2"/>
        <item t="default"/>
      </items>
    </pivotField>
    <pivotField showAll="0"/>
    <pivotField showAll="0"/>
    <pivotField showAll="0"/>
    <pivotField showAll="0"/>
  </pivotFields>
  <rowFields count="1">
    <field x="27"/>
  </rowFields>
  <rowItems count="5">
    <i>
      <x/>
    </i>
    <i>
      <x v="1"/>
    </i>
    <i>
      <x v="2"/>
    </i>
    <i>
      <x v="4"/>
    </i>
    <i t="grand">
      <x/>
    </i>
  </rowItems>
  <colFields count="1">
    <field x="5"/>
  </colFields>
  <colItems count="5">
    <i>
      <x v="8"/>
    </i>
    <i>
      <x v="9"/>
    </i>
    <i>
      <x v="10"/>
    </i>
    <i>
      <x v="11"/>
    </i>
    <i>
      <x v="12"/>
    </i>
  </colItems>
  <dataFields count="1">
    <dataField name="Antal av F22" fld="27" subtotal="count" showDataAs="percentOfCol" baseField="27" baseItem="2" numFmtId="9"/>
  </dataFields>
  <formats count="1">
    <format dxfId="6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2.xml><?xml version="1.0" encoding="utf-8"?>
<pivotTableDefinition xmlns="http://schemas.openxmlformats.org/spreadsheetml/2006/main" xmlns:mc="http://schemas.openxmlformats.org/markup-compatibility/2006" xmlns:xr="http://schemas.microsoft.com/office/spreadsheetml/2014/revision" mc:Ignorable="xr" xr:uid="{00000000-0007-0000-0800-00000C000000}" name="Pivottabell20"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K73:P78"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axis="axisRow" dataField="1">
      <items count="7">
        <item x="4"/>
        <item x="2"/>
        <item x="0"/>
        <item h="1" m="1" x="5"/>
        <item h="1" x="1"/>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4">
    <i>
      <x/>
    </i>
    <i>
      <x v="1"/>
    </i>
    <i>
      <x v="2"/>
    </i>
    <i t="grand">
      <x/>
    </i>
  </rowItems>
  <colFields count="1">
    <field x="5"/>
  </colFields>
  <colItems count="5">
    <i>
      <x v="8"/>
    </i>
    <i>
      <x v="9"/>
    </i>
    <i>
      <x v="10"/>
    </i>
    <i>
      <x v="11"/>
    </i>
    <i>
      <x v="12"/>
    </i>
  </colItems>
  <dataFields count="1">
    <dataField name="Antal av F7" fld="12" subtotal="count" showDataAs="percentOfCol" baseField="12" baseItem="2" numFmtId="9"/>
  </dataFields>
  <formats count="1">
    <format dxfId="6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3.xml><?xml version="1.0" encoding="utf-8"?>
<pivotTableDefinition xmlns="http://schemas.openxmlformats.org/spreadsheetml/2006/main" xmlns:mc="http://schemas.openxmlformats.org/markup-compatibility/2006" xmlns:xr="http://schemas.microsoft.com/office/spreadsheetml/2014/revision" mc:Ignorable="xr" xr:uid="{862A6112-9EC9-4A1D-BDA8-76609B4D3543}" name="Pivottabell74"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279:P284"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pivotField showAll="0"/>
    <pivotField showAll="0"/>
    <pivotField axis="axisRow" dataField="1" showAll="0">
      <items count="4">
        <item x="1"/>
        <item x="2"/>
        <item x="0"/>
        <item t="default"/>
      </items>
    </pivotField>
    <pivotField showAll="0"/>
  </pivotFields>
  <rowFields count="1">
    <field x="30"/>
  </rowFields>
  <rowItems count="4">
    <i>
      <x/>
    </i>
    <i>
      <x v="1"/>
    </i>
    <i>
      <x v="2"/>
    </i>
    <i t="grand">
      <x/>
    </i>
  </rowItems>
  <colFields count="1">
    <field x="5"/>
  </colFields>
  <colItems count="5">
    <i>
      <x v="8"/>
    </i>
    <i>
      <x v="9"/>
    </i>
    <i>
      <x v="10"/>
    </i>
    <i>
      <x v="11"/>
    </i>
    <i>
      <x v="12"/>
    </i>
  </colItems>
  <dataFields count="1">
    <dataField name="Antal av F25" fld="30" subtotal="count" showDataAs="percentOfCol" baseField="30" baseItem="0" numFmtId="9"/>
  </dataFields>
  <formats count="2">
    <format dxfId="71">
      <pivotArea outline="0" collapsedLevelsAreSubtotals="1" fieldPosition="0"/>
    </format>
    <format dxfId="7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4.xml><?xml version="1.0" encoding="utf-8"?>
<pivotTableDefinition xmlns="http://schemas.openxmlformats.org/spreadsheetml/2006/main" xmlns:mc="http://schemas.openxmlformats.org/markup-compatibility/2006" xmlns:xr="http://schemas.microsoft.com/office/spreadsheetml/2014/revision" mc:Ignorable="xr" xr:uid="{00000000-0007-0000-0800-00001B000000}" name="Pivottabell34"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35:F139"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axis="axisRow" dataField="1" showAll="0">
      <items count="8">
        <item m="1" x="3"/>
        <item x="1"/>
        <item m="1" x="4"/>
        <item m="1" x="6"/>
        <item m="1" x="2"/>
        <item x="0"/>
        <item h="1"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3">
    <i>
      <x v="1"/>
    </i>
    <i>
      <x v="5"/>
    </i>
    <i t="grand">
      <x/>
    </i>
  </rowItems>
  <colFields count="1">
    <field x="5"/>
  </colFields>
  <colItems count="5">
    <i>
      <x v="8"/>
    </i>
    <i>
      <x v="9"/>
    </i>
    <i>
      <x v="10"/>
    </i>
    <i>
      <x v="11"/>
    </i>
    <i>
      <x v="12"/>
    </i>
  </colItems>
  <dataFields count="1">
    <dataField name="Antal av F12" fld="17" subtotal="count" baseField="0" baseItem="0"/>
  </dataFields>
  <formats count="9">
    <format dxfId="80">
      <pivotArea type="all" dataOnly="0" outline="0" fieldPosition="0"/>
    </format>
    <format dxfId="79">
      <pivotArea outline="0" collapsedLevelsAreSubtotals="1" fieldPosition="0"/>
    </format>
    <format dxfId="78">
      <pivotArea type="origin" dataOnly="0" labelOnly="1" outline="0" fieldPosition="0"/>
    </format>
    <format dxfId="77">
      <pivotArea field="5" type="button" dataOnly="0" labelOnly="1" outline="0" axis="axisCol" fieldPosition="0"/>
    </format>
    <format dxfId="76">
      <pivotArea type="topRight" dataOnly="0" labelOnly="1" outline="0" fieldPosition="0"/>
    </format>
    <format dxfId="75">
      <pivotArea field="17" type="button" dataOnly="0" labelOnly="1" outline="0" axis="axisRow" fieldPosition="0"/>
    </format>
    <format dxfId="74">
      <pivotArea dataOnly="0" labelOnly="1" fieldPosition="0">
        <references count="1">
          <reference field="17" count="0"/>
        </references>
      </pivotArea>
    </format>
    <format dxfId="73">
      <pivotArea dataOnly="0" labelOnly="1" grandRow="1" outline="0" fieldPosition="0"/>
    </format>
    <format dxfId="72">
      <pivotArea dataOnly="0" labelOnly="1"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5.xml><?xml version="1.0" encoding="utf-8"?>
<pivotTableDefinition xmlns="http://schemas.openxmlformats.org/spreadsheetml/2006/main" xmlns:mc="http://schemas.openxmlformats.org/markup-compatibility/2006" xmlns:xr="http://schemas.microsoft.com/office/spreadsheetml/2014/revision" mc:Ignorable="xr" xr:uid="{00000000-0007-0000-0800-000036000000}" name="Pivottabell6"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29:Z34"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axis="axisRow" dataField="1" showAll="0">
      <items count="5">
        <item x="2"/>
        <item x="1"/>
        <item x="0"/>
        <item h="1"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4">
    <i>
      <x/>
    </i>
    <i>
      <x v="1"/>
    </i>
    <i>
      <x v="2"/>
    </i>
    <i t="grand">
      <x/>
    </i>
  </rowItems>
  <colFields count="1">
    <field x="5"/>
  </colFields>
  <colItems count="5">
    <i>
      <x v="8"/>
    </i>
    <i>
      <x v="9"/>
    </i>
    <i>
      <x v="10"/>
    </i>
    <i>
      <x v="11"/>
    </i>
    <i>
      <x v="12"/>
    </i>
  </colItems>
  <dataFields count="1">
    <dataField name="Medel av F3" fld="8" subtotal="average" baseField="8" baseItem="1" numFmtId="166"/>
  </dataFields>
  <formats count="1">
    <format dxfId="8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6.xml><?xml version="1.0" encoding="utf-8"?>
<pivotTableDefinition xmlns="http://schemas.openxmlformats.org/spreadsheetml/2006/main" xmlns:mc="http://schemas.openxmlformats.org/markup-compatibility/2006" xmlns:xr="http://schemas.microsoft.com/office/spreadsheetml/2014/revision" mc:Ignorable="xr" xr:uid="{00000000-0007-0000-0800-000006000000}" name="Pivottabell15"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62:Z67"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axis="axisRow" dataField="1" showAll="0">
      <items count="7">
        <item x="2"/>
        <item x="1"/>
        <item x="0"/>
        <item h="1" m="1" x="5"/>
        <item h="1" x="3"/>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4">
    <i>
      <x/>
    </i>
    <i>
      <x v="1"/>
    </i>
    <i>
      <x v="2"/>
    </i>
    <i t="grand">
      <x/>
    </i>
  </rowItems>
  <colFields count="1">
    <field x="5"/>
  </colFields>
  <colItems count="5">
    <i>
      <x v="8"/>
    </i>
    <i>
      <x v="9"/>
    </i>
    <i>
      <x v="10"/>
    </i>
    <i>
      <x v="11"/>
    </i>
    <i>
      <x v="12"/>
    </i>
  </colItems>
  <dataFields count="1">
    <dataField name="Medel av F6" fld="11" subtotal="average" baseField="11" baseItem="0" numFmtId="166"/>
  </dataFields>
  <formats count="1">
    <format dxfId="8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7.xml><?xml version="1.0" encoding="utf-8"?>
<pivotTableDefinition xmlns="http://schemas.openxmlformats.org/spreadsheetml/2006/main" xmlns:mc="http://schemas.openxmlformats.org/markup-compatibility/2006" xmlns:xr="http://schemas.microsoft.com/office/spreadsheetml/2014/revision" mc:Ignorable="xr" xr:uid="{30D1EE97-42DD-4274-9319-C8F6EB453117}" name="Pivottabell76"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89:F294"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pivotField showAll="0"/>
    <pivotField axis="axisRow" dataField="1" showAll="0">
      <items count="4">
        <item x="1"/>
        <item x="2"/>
        <item x="0"/>
        <item t="default"/>
      </items>
    </pivotField>
  </pivotFields>
  <rowFields count="1">
    <field x="31"/>
  </rowFields>
  <rowItems count="4">
    <i>
      <x/>
    </i>
    <i>
      <x v="1"/>
    </i>
    <i>
      <x v="2"/>
    </i>
    <i t="grand">
      <x/>
    </i>
  </rowItems>
  <colFields count="1">
    <field x="5"/>
  </colFields>
  <colItems count="5">
    <i>
      <x v="8"/>
    </i>
    <i>
      <x v="9"/>
    </i>
    <i>
      <x v="10"/>
    </i>
    <i>
      <x v="11"/>
    </i>
    <i>
      <x v="12"/>
    </i>
  </colItems>
  <dataFields count="1">
    <dataField name="Antal av F26" fld="31" subtotal="count" baseField="3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8.xml><?xml version="1.0" encoding="utf-8"?>
<pivotTableDefinition xmlns="http://schemas.openxmlformats.org/spreadsheetml/2006/main" xmlns:mc="http://schemas.openxmlformats.org/markup-compatibility/2006" xmlns:xr="http://schemas.microsoft.com/office/spreadsheetml/2014/revision" mc:Ignorable="xr" xr:uid="{00000000-0007-0000-0800-00003A000000}" name="Pivottabell63"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248:Z254"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3"/>
        <item x="0"/>
        <item h="1" m="1" x="5"/>
        <item x="1"/>
        <item h="1" x="2"/>
        <item t="default"/>
      </items>
    </pivotField>
    <pivotField showAll="0"/>
    <pivotField showAll="0"/>
    <pivotField showAll="0"/>
    <pivotField showAll="0"/>
  </pivotFields>
  <rowFields count="1">
    <field x="27"/>
  </rowFields>
  <rowItems count="5">
    <i>
      <x/>
    </i>
    <i>
      <x v="1"/>
    </i>
    <i>
      <x v="2"/>
    </i>
    <i>
      <x v="4"/>
    </i>
    <i t="grand">
      <x/>
    </i>
  </rowItems>
  <colFields count="1">
    <field x="5"/>
  </colFields>
  <colItems count="5">
    <i>
      <x v="8"/>
    </i>
    <i>
      <x v="9"/>
    </i>
    <i>
      <x v="10"/>
    </i>
    <i>
      <x v="11"/>
    </i>
    <i>
      <x v="12"/>
    </i>
  </colItems>
  <dataFields count="1">
    <dataField name="Medel av F22" fld="27" subtotal="average" baseField="27" baseItem="2" numFmtId="166"/>
  </dataFields>
  <formats count="1">
    <format dxfId="8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9.xml><?xml version="1.0" encoding="utf-8"?>
<pivotTableDefinition xmlns="http://schemas.openxmlformats.org/spreadsheetml/2006/main" xmlns:mc="http://schemas.openxmlformats.org/markup-compatibility/2006" xmlns:xr="http://schemas.microsoft.com/office/spreadsheetml/2014/revision" mc:Ignorable="xr" xr:uid="{92B57349-CD4C-461A-97F7-D6BA733FD046}" name="Pivottabell67"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58:F264"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axis="axisRow" dataField="1" showAll="0">
      <items count="5">
        <item x="3"/>
        <item x="2"/>
        <item x="1"/>
        <item x="0"/>
        <item t="default"/>
      </items>
    </pivotField>
    <pivotField showAll="0"/>
    <pivotField showAll="0"/>
    <pivotField showAll="0"/>
  </pivotFields>
  <rowFields count="1">
    <field x="28"/>
  </rowFields>
  <rowItems count="5">
    <i>
      <x/>
    </i>
    <i>
      <x v="1"/>
    </i>
    <i>
      <x v="2"/>
    </i>
    <i>
      <x v="3"/>
    </i>
    <i t="grand">
      <x/>
    </i>
  </rowItems>
  <colFields count="1">
    <field x="5"/>
  </colFields>
  <colItems count="5">
    <i>
      <x v="8"/>
    </i>
    <i>
      <x v="9"/>
    </i>
    <i>
      <x v="10"/>
    </i>
    <i>
      <x v="11"/>
    </i>
    <i>
      <x v="12"/>
    </i>
  </colItems>
  <dataFields count="1">
    <dataField name="Antal av F23" fld="28" subtotal="count" baseField="2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1B2B12EF-AEB0-47B9-8BA7-DE681C233F3C}" name="Pivottabell45"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134:AC141"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 showAll="0"/>
    <pivotField showAll="0"/>
    <pivotField showAll="0"/>
    <pivotField showAll="0"/>
  </pivotFields>
  <rowFields count="1">
    <field x="21"/>
  </rowFields>
  <rowItems count="6">
    <i>
      <x/>
    </i>
    <i>
      <x v="1"/>
    </i>
    <i>
      <x v="2"/>
    </i>
    <i>
      <x v="3"/>
    </i>
    <i>
      <x v="4"/>
    </i>
    <i t="grand">
      <x/>
    </i>
  </rowItems>
  <colFields count="1">
    <field x="5"/>
  </colFields>
  <colItems count="8">
    <i>
      <x/>
    </i>
    <i>
      <x v="1"/>
    </i>
    <i>
      <x v="2"/>
    </i>
    <i>
      <x v="3"/>
    </i>
    <i>
      <x v="4"/>
    </i>
    <i>
      <x v="5"/>
    </i>
    <i>
      <x v="6"/>
    </i>
    <i>
      <x v="7"/>
    </i>
  </colItems>
  <dataFields count="1">
    <dataField name="Medel av F16" fld="21"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F130AE16-1E94-4739-868B-B45D72F76C6F}" name="Pivottabell36" cacheId="0" applyNumberFormats="0" applyBorderFormats="0" applyFontFormats="0" applyPatternFormats="0" applyAlignmentFormats="0" applyWidthHeightFormats="1" dataCaption="Värden" updatedVersion="8" minRefreshableVersion="3" colGrandTotals="0" itemPrintTitles="1" createdVersion="6" indent="0" multipleFieldFilters="0" colHeaderCaption="Antal av F14">
  <location ref="A117:I124"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0"/>
        <item x="2"/>
        <item x="1"/>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6">
    <i>
      <x/>
    </i>
    <i>
      <x v="1"/>
    </i>
    <i>
      <x v="2"/>
    </i>
    <i>
      <x v="3"/>
    </i>
    <i>
      <x v="4"/>
    </i>
    <i t="grand">
      <x/>
    </i>
  </rowItems>
  <colFields count="1">
    <field x="5"/>
  </colFields>
  <colItems count="8">
    <i>
      <x/>
    </i>
    <i>
      <x v="1"/>
    </i>
    <i>
      <x v="2"/>
    </i>
    <i>
      <x v="3"/>
    </i>
    <i>
      <x v="4"/>
    </i>
    <i>
      <x v="5"/>
    </i>
    <i>
      <x v="6"/>
    </i>
    <i>
      <x v="7"/>
    </i>
  </colItems>
  <dataFields count="1">
    <dataField name="Antal av F14"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85BA31C2-3335-4959-B892-7CF914E3483D}" name="Pivottabell19" cacheId="0" applyNumberFormats="0" applyBorderFormats="0" applyFontFormats="0" applyPatternFormats="0" applyAlignmentFormats="0" applyWidthHeightFormats="1" dataCaption="Värden" updatedVersion="8" minRefreshableVersion="3" colGrandTotals="0" itemPrintTitles="1" createdVersion="6" indent="0" multipleFieldFilters="0" colHeaderCaption="Antal av F8">
  <location ref="A70:I78"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axis="axisRow" dataField="1" showAll="0">
      <items count="7">
        <item x="0"/>
        <item x="1"/>
        <item x="3"/>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7">
    <i>
      <x/>
    </i>
    <i>
      <x v="1"/>
    </i>
    <i>
      <x v="2"/>
    </i>
    <i>
      <x v="3"/>
    </i>
    <i>
      <x v="4"/>
    </i>
    <i>
      <x v="5"/>
    </i>
    <i t="grand">
      <x/>
    </i>
  </rowItems>
  <colFields count="1">
    <field x="5"/>
  </colFields>
  <colItems count="8">
    <i>
      <x/>
    </i>
    <i>
      <x v="1"/>
    </i>
    <i>
      <x v="2"/>
    </i>
    <i>
      <x v="3"/>
    </i>
    <i>
      <x v="4"/>
    </i>
    <i>
      <x v="5"/>
    </i>
    <i>
      <x v="6"/>
    </i>
    <i>
      <x v="7"/>
    </i>
  </colItems>
  <dataFields count="1">
    <dataField name="Antal av F8"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D85A97B7-8472-4DCB-9260-E500B8FB8BA4}" name="Pivottabell43"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A144:I151"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Fields count="1">
    <field x="5"/>
  </colFields>
  <colItems count="8">
    <i>
      <x/>
    </i>
    <i>
      <x v="1"/>
    </i>
    <i>
      <x v="2"/>
    </i>
    <i>
      <x v="3"/>
    </i>
    <i>
      <x v="4"/>
    </i>
    <i>
      <x v="5"/>
    </i>
    <i>
      <x v="6"/>
    </i>
    <i>
      <x v="7"/>
    </i>
  </colItems>
  <dataFields count="1">
    <dataField name="Antal av F17" fld="2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69F7F2A5-08F8-44A1-A687-BBBBD511CC9E}" name="Pivottabell58"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A189:I195"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x="2"/>
        <item x="1"/>
        <item x="3"/>
        <item t="default"/>
      </items>
    </pivotField>
    <pivotField showAll="0"/>
    <pivotField showAll="0"/>
    <pivotField showAll="0"/>
    <pivotField showAll="0"/>
  </pivotFields>
  <rowFields count="1">
    <field x="27"/>
  </rowFields>
  <rowItems count="5">
    <i>
      <x/>
    </i>
    <i>
      <x v="1"/>
    </i>
    <i>
      <x v="2"/>
    </i>
    <i>
      <x v="3"/>
    </i>
    <i t="grand">
      <x/>
    </i>
  </rowItems>
  <colFields count="1">
    <field x="5"/>
  </colFields>
  <colItems count="8">
    <i>
      <x/>
    </i>
    <i>
      <x v="1"/>
    </i>
    <i>
      <x v="2"/>
    </i>
    <i>
      <x v="3"/>
    </i>
    <i>
      <x v="4"/>
    </i>
    <i>
      <x v="5"/>
    </i>
    <i>
      <x v="6"/>
    </i>
    <i>
      <x v="7"/>
    </i>
  </colItems>
  <dataFields count="1">
    <dataField name="Antal av F22" fld="2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F5979A41-F371-4A0F-A8D7-82C4F5C361CF}" name="Pivottabell38"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117:S124"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0"/>
        <item x="2"/>
        <item x="1"/>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6">
    <i>
      <x/>
    </i>
    <i>
      <x v="1"/>
    </i>
    <i>
      <x v="2"/>
    </i>
    <i>
      <x v="3"/>
    </i>
    <i>
      <x v="4"/>
    </i>
    <i t="grand">
      <x/>
    </i>
  </rowItems>
  <colFields count="1">
    <field x="5"/>
  </colFields>
  <colItems count="8">
    <i>
      <x/>
    </i>
    <i>
      <x v="1"/>
    </i>
    <i>
      <x v="2"/>
    </i>
    <i>
      <x v="3"/>
    </i>
    <i>
      <x v="4"/>
    </i>
    <i>
      <x v="5"/>
    </i>
    <i>
      <x v="6"/>
    </i>
    <i>
      <x v="7"/>
    </i>
  </colItems>
  <dataFields count="1">
    <dataField name="Antal av F14" fld="19"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4854C77-7658-40F4-A85A-B75F9F3A014A}" name="Pivottabell17"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52:S59"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axis="axisRow" dataField="1" showAll="0">
      <items count="6">
        <item x="2"/>
        <item x="0"/>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6">
    <i>
      <x/>
    </i>
    <i>
      <x v="1"/>
    </i>
    <i>
      <x v="2"/>
    </i>
    <i>
      <x v="3"/>
    </i>
    <i>
      <x v="4"/>
    </i>
    <i t="grand">
      <x/>
    </i>
  </rowItems>
  <colFields count="1">
    <field x="5"/>
  </colFields>
  <colItems count="8">
    <i>
      <x/>
    </i>
    <i>
      <x v="1"/>
    </i>
    <i>
      <x v="2"/>
    </i>
    <i>
      <x v="3"/>
    </i>
    <i>
      <x v="4"/>
    </i>
    <i>
      <x v="5"/>
    </i>
    <i>
      <x v="6"/>
    </i>
    <i>
      <x v="7"/>
    </i>
  </colItems>
  <dataFields count="1">
    <dataField name="Antal av F6" fld="11"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B22E23D4-A732-402B-A776-208C3B9F794D}" name="Pivottabell48"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144:AC151"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Fields count="1">
    <field x="5"/>
  </colFields>
  <colItems count="8">
    <i>
      <x/>
    </i>
    <i>
      <x v="1"/>
    </i>
    <i>
      <x v="2"/>
    </i>
    <i>
      <x v="3"/>
    </i>
    <i>
      <x v="4"/>
    </i>
    <i>
      <x v="5"/>
    </i>
    <i>
      <x v="6"/>
    </i>
    <i>
      <x v="7"/>
    </i>
  </colItems>
  <dataFields count="1">
    <dataField name="Medel av F17" fld="22"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C9A6745A-236E-467F-BED9-3019D83F5E15}" name="Pivottabell15"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A52:I59"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axis="axisRow" dataField="1" showAll="0">
      <items count="6">
        <item x="2"/>
        <item x="0"/>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6">
    <i>
      <x/>
    </i>
    <i>
      <x v="1"/>
    </i>
    <i>
      <x v="2"/>
    </i>
    <i>
      <x v="3"/>
    </i>
    <i>
      <x v="4"/>
    </i>
    <i t="grand">
      <x/>
    </i>
  </rowItems>
  <colFields count="1">
    <field x="5"/>
  </colFields>
  <colItems count="8">
    <i>
      <x/>
    </i>
    <i>
      <x v="1"/>
    </i>
    <i>
      <x v="2"/>
    </i>
    <i>
      <x v="3"/>
    </i>
    <i>
      <x v="4"/>
    </i>
    <i>
      <x v="5"/>
    </i>
    <i>
      <x v="6"/>
    </i>
    <i>
      <x v="7"/>
    </i>
  </colItems>
  <dataFields count="1">
    <dataField name="Antal av F6"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E0520C69-D540-4042-9210-FF5D710B4141}" name="Pivottabell32"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99:S107"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axis="axisRow" dataField="1" showAll="0">
      <items count="7">
        <item x="0"/>
        <item x="1"/>
        <item x="3"/>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7">
    <i>
      <x/>
    </i>
    <i>
      <x v="1"/>
    </i>
    <i>
      <x v="2"/>
    </i>
    <i>
      <x v="3"/>
    </i>
    <i>
      <x v="4"/>
    </i>
    <i>
      <x v="5"/>
    </i>
    <i t="grand">
      <x/>
    </i>
  </rowItems>
  <colFields count="1">
    <field x="5"/>
  </colFields>
  <colItems count="8">
    <i>
      <x/>
    </i>
    <i>
      <x v="1"/>
    </i>
    <i>
      <x v="2"/>
    </i>
    <i>
      <x v="3"/>
    </i>
    <i>
      <x v="4"/>
    </i>
    <i>
      <x v="5"/>
    </i>
    <i>
      <x v="6"/>
    </i>
    <i>
      <x v="7"/>
    </i>
  </colItems>
  <dataFields count="1">
    <dataField name="Antal av F11" fld="16"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555B4218-9BA7-4F28-9247-D6614C6FDF76}" name="Pivottabell41"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125:S132"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1"/>
        <item x="0"/>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6">
    <i>
      <x/>
    </i>
    <i>
      <x v="1"/>
    </i>
    <i>
      <x v="2"/>
    </i>
    <i>
      <x v="3"/>
    </i>
    <i>
      <x v="4"/>
    </i>
    <i t="grand">
      <x/>
    </i>
  </rowItems>
  <colFields count="1">
    <field x="5"/>
  </colFields>
  <colItems count="8">
    <i>
      <x/>
    </i>
    <i>
      <x v="1"/>
    </i>
    <i>
      <x v="2"/>
    </i>
    <i>
      <x v="3"/>
    </i>
    <i>
      <x v="4"/>
    </i>
    <i>
      <x v="5"/>
    </i>
    <i>
      <x v="6"/>
    </i>
    <i>
      <x v="7"/>
    </i>
  </colItems>
  <dataFields count="1">
    <dataField name="Antal av F15" fld="20"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27E83AF2-9C2A-4978-B539-1357B4B9BAD9}" name="Pivottabell30"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89:AC97"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axis="axisRow" dataField="1" showAll="0">
      <items count="7">
        <item x="2"/>
        <item x="0"/>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7">
    <i>
      <x/>
    </i>
    <i>
      <x v="1"/>
    </i>
    <i>
      <x v="2"/>
    </i>
    <i>
      <x v="3"/>
    </i>
    <i>
      <x v="4"/>
    </i>
    <i>
      <x v="5"/>
    </i>
    <i t="grand">
      <x/>
    </i>
  </rowItems>
  <colFields count="1">
    <field x="5"/>
  </colFields>
  <colItems count="8">
    <i>
      <x/>
    </i>
    <i>
      <x v="1"/>
    </i>
    <i>
      <x v="2"/>
    </i>
    <i>
      <x v="3"/>
    </i>
    <i>
      <x v="4"/>
    </i>
    <i>
      <x v="5"/>
    </i>
    <i>
      <x v="6"/>
    </i>
    <i>
      <x v="7"/>
    </i>
  </colItems>
  <dataFields count="1">
    <dataField name="Medel av F10" fld="1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6DBCB8D7-2BF2-4C79-B997-8955065BFD32}" name="Pivottabell55"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A180:I187"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s>
  <rowFields count="1">
    <field x="26"/>
  </rowFields>
  <rowItems count="6">
    <i>
      <x/>
    </i>
    <i>
      <x v="1"/>
    </i>
    <i>
      <x v="2"/>
    </i>
    <i>
      <x v="3"/>
    </i>
    <i>
      <x v="4"/>
    </i>
    <i t="grand">
      <x/>
    </i>
  </rowItems>
  <colFields count="1">
    <field x="5"/>
  </colFields>
  <colItems count="8">
    <i>
      <x/>
    </i>
    <i>
      <x v="1"/>
    </i>
    <i>
      <x v="2"/>
    </i>
    <i>
      <x v="3"/>
    </i>
    <i>
      <x v="4"/>
    </i>
    <i>
      <x v="5"/>
    </i>
    <i>
      <x v="6"/>
    </i>
    <i>
      <x v="7"/>
    </i>
  </colItems>
  <dataFields count="1">
    <dataField name="Antal av F21" fld="2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F973E6B0-9FFC-4F44-AD4D-8C8C7E280D6E}" name="Pivottabell47"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144:S151"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Fields count="1">
    <field x="5"/>
  </colFields>
  <colItems count="8">
    <i>
      <x/>
    </i>
    <i>
      <x v="1"/>
    </i>
    <i>
      <x v="2"/>
    </i>
    <i>
      <x v="3"/>
    </i>
    <i>
      <x v="4"/>
    </i>
    <i>
      <x v="5"/>
    </i>
    <i>
      <x v="6"/>
    </i>
    <i>
      <x v="7"/>
    </i>
  </colItems>
  <dataFields count="1">
    <dataField name="Antal av F17" fld="22"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1055C46A-80B7-4C13-8B0D-82077592A9F0}" name="Pivottabell5"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19:AC24"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axis="axisRow" dataField="1"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4">
    <i>
      <x/>
    </i>
    <i>
      <x v="1"/>
    </i>
    <i>
      <x v="2"/>
    </i>
    <i t="grand">
      <x/>
    </i>
  </rowItems>
  <colFields count="1">
    <field x="5"/>
  </colFields>
  <colItems count="8">
    <i>
      <x/>
    </i>
    <i>
      <x v="1"/>
    </i>
    <i>
      <x v="2"/>
    </i>
    <i>
      <x v="3"/>
    </i>
    <i>
      <x v="4"/>
    </i>
    <i>
      <x v="5"/>
    </i>
    <i>
      <x v="6"/>
    </i>
    <i>
      <x v="7"/>
    </i>
  </colItems>
  <dataFields count="1">
    <dataField name="Medel av F2" fld="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D7973D73-9664-45AF-8297-DCA0A87000DA}" name="Pivottabell4"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19:S24"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axis="axisRow" dataField="1"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4">
    <i>
      <x/>
    </i>
    <i>
      <x v="1"/>
    </i>
    <i>
      <x v="2"/>
    </i>
    <i t="grand">
      <x/>
    </i>
  </rowItems>
  <colFields count="1">
    <field x="5"/>
  </colFields>
  <colItems count="8">
    <i>
      <x/>
    </i>
    <i>
      <x v="1"/>
    </i>
    <i>
      <x v="2"/>
    </i>
    <i>
      <x v="3"/>
    </i>
    <i>
      <x v="4"/>
    </i>
    <i>
      <x v="5"/>
    </i>
    <i>
      <x v="6"/>
    </i>
    <i>
      <x v="7"/>
    </i>
  </colItems>
  <dataFields count="1">
    <dataField name="Antal av F2" fld="7"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79646F26-E159-4CA8-9CAA-9C8B1948765F}" name="Pivottabell40"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A134:I141"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 showAll="0"/>
    <pivotField showAll="0"/>
    <pivotField showAll="0"/>
    <pivotField showAll="0"/>
  </pivotFields>
  <rowFields count="1">
    <field x="21"/>
  </rowFields>
  <rowItems count="6">
    <i>
      <x/>
    </i>
    <i>
      <x v="1"/>
    </i>
    <i>
      <x v="2"/>
    </i>
    <i>
      <x v="3"/>
    </i>
    <i>
      <x v="4"/>
    </i>
    <i t="grand">
      <x/>
    </i>
  </rowItems>
  <colFields count="1">
    <field x="5"/>
  </colFields>
  <colItems count="8">
    <i>
      <x/>
    </i>
    <i>
      <x v="1"/>
    </i>
    <i>
      <x v="2"/>
    </i>
    <i>
      <x v="3"/>
    </i>
    <i>
      <x v="4"/>
    </i>
    <i>
      <x v="5"/>
    </i>
    <i>
      <x v="6"/>
    </i>
    <i>
      <x v="7"/>
    </i>
  </colItems>
  <dataFields count="1">
    <dataField name="Antal av F16" fld="2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10E1DB0-A726-4A5C-A3BD-E05CBF9B9E5C}" name="Pivottabell6"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A27:I33"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axis="axisRow" dataField="1"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3"/>
    </i>
    <i t="grand">
      <x/>
    </i>
  </rowItems>
  <colFields count="1">
    <field x="5"/>
  </colFields>
  <colItems count="8">
    <i>
      <x/>
    </i>
    <i>
      <x v="1"/>
    </i>
    <i>
      <x v="2"/>
    </i>
    <i>
      <x v="3"/>
    </i>
    <i>
      <x v="4"/>
    </i>
    <i>
      <x v="5"/>
    </i>
    <i>
      <x v="6"/>
    </i>
    <i>
      <x v="7"/>
    </i>
  </colItems>
  <dataFields count="1">
    <dataField name="Antal av F3"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6791B974-4D52-448F-9B0A-1611BA216D06}" name="Pivottabell9"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27:AC33"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axis="axisRow" dataField="1"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3"/>
    </i>
    <i t="grand">
      <x/>
    </i>
  </rowItems>
  <colFields count="1">
    <field x="5"/>
  </colFields>
  <colItems count="8">
    <i>
      <x/>
    </i>
    <i>
      <x v="1"/>
    </i>
    <i>
      <x v="2"/>
    </i>
    <i>
      <x v="3"/>
    </i>
    <i>
      <x v="4"/>
    </i>
    <i>
      <x v="5"/>
    </i>
    <i>
      <x v="6"/>
    </i>
    <i>
      <x v="7"/>
    </i>
  </colItems>
  <dataFields count="1">
    <dataField name="Medel av F3" fld="8"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83EBFF98-B9EF-41B1-84DB-6E8AF3FD7BBA}" name="Pivottabell18"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52:AC59"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axis="axisRow" dataField="1" showAll="0">
      <items count="6">
        <item x="2"/>
        <item x="0"/>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6">
    <i>
      <x/>
    </i>
    <i>
      <x v="1"/>
    </i>
    <i>
      <x v="2"/>
    </i>
    <i>
      <x v="3"/>
    </i>
    <i>
      <x v="4"/>
    </i>
    <i t="grand">
      <x/>
    </i>
  </rowItems>
  <colFields count="1">
    <field x="5"/>
  </colFields>
  <colItems count="8">
    <i>
      <x/>
    </i>
    <i>
      <x v="1"/>
    </i>
    <i>
      <x v="2"/>
    </i>
    <i>
      <x v="3"/>
    </i>
    <i>
      <x v="4"/>
    </i>
    <i>
      <x v="5"/>
    </i>
    <i>
      <x v="6"/>
    </i>
    <i>
      <x v="7"/>
    </i>
  </colItems>
  <dataFields count="1">
    <dataField name="Medel av F6" fld="11"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B9F5C98E-B03A-47AB-9C04-6B2F2345802F}" name="Pivottabell22" cacheId="0" applyNumberFormats="0" applyBorderFormats="0" applyFontFormats="0" applyPatternFormats="0" applyAlignmentFormats="0" applyWidthHeightFormats="1" dataCaption="Värden" updatedVersion="8" minRefreshableVersion="3" colGrandTotals="0" itemPrintTitles="1" createdVersion="6" indent="0" multipleFieldFilters="0" colHeaderCaption="Antal av F9">
  <location ref="A80:I87"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axis="axisRow" dataField="1" showAll="0">
      <items count="6">
        <item x="0"/>
        <item x="1"/>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6">
    <i>
      <x/>
    </i>
    <i>
      <x v="1"/>
    </i>
    <i>
      <x v="2"/>
    </i>
    <i>
      <x v="3"/>
    </i>
    <i>
      <x v="4"/>
    </i>
    <i t="grand">
      <x/>
    </i>
  </rowItems>
  <colFields count="1">
    <field x="5"/>
  </colFields>
  <colItems count="8">
    <i>
      <x/>
    </i>
    <i>
      <x v="1"/>
    </i>
    <i>
      <x v="2"/>
    </i>
    <i>
      <x v="3"/>
    </i>
    <i>
      <x v="4"/>
    </i>
    <i>
      <x v="5"/>
    </i>
    <i>
      <x v="6"/>
    </i>
    <i>
      <x v="7"/>
    </i>
  </colItems>
  <dataFields count="1">
    <dataField name="Antal av F9"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A71A55B2-AF83-4140-81DA-25111AD0B6E4}" name="Pivottabell34" cacheId="0" applyNumberFormats="0" applyBorderFormats="0" applyFontFormats="0" applyPatternFormats="0" applyAlignmentFormats="0" applyWidthHeightFormats="1" dataCaption="Värden" updatedVersion="8" minRefreshableVersion="3" colGrandTotals="0" itemPrintTitles="1" createdVersion="6" indent="0" multipleFieldFilters="0" colHeaderCaption="Antal av F13">
  <location ref="A108:I114"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x="2"/>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5">
    <i>
      <x/>
    </i>
    <i>
      <x v="1"/>
    </i>
    <i>
      <x v="2"/>
    </i>
    <i>
      <x v="3"/>
    </i>
    <i t="grand">
      <x/>
    </i>
  </rowItems>
  <colFields count="1">
    <field x="5"/>
  </colFields>
  <colItems count="8">
    <i>
      <x/>
    </i>
    <i>
      <x v="1"/>
    </i>
    <i>
      <x v="2"/>
    </i>
    <i>
      <x v="3"/>
    </i>
    <i>
      <x v="4"/>
    </i>
    <i>
      <x v="5"/>
    </i>
    <i>
      <x v="6"/>
    </i>
    <i>
      <x v="7"/>
    </i>
  </colItems>
  <dataFields count="1">
    <dataField name="Antal av F13"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F3EC5F7E-0BC1-41A9-A60B-1DE8089D0015}" name="Pivottabell52"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A171:I178"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s>
  <rowFields count="1">
    <field x="25"/>
  </rowFields>
  <rowItems count="6">
    <i>
      <x/>
    </i>
    <i>
      <x v="1"/>
    </i>
    <i>
      <x v="2"/>
    </i>
    <i>
      <x v="3"/>
    </i>
    <i>
      <x v="4"/>
    </i>
    <i t="grand">
      <x/>
    </i>
  </rowItems>
  <colFields count="1">
    <field x="5"/>
  </colFields>
  <colItems count="8">
    <i>
      <x/>
    </i>
    <i>
      <x v="1"/>
    </i>
    <i>
      <x v="2"/>
    </i>
    <i>
      <x v="3"/>
    </i>
    <i>
      <x v="4"/>
    </i>
    <i>
      <x v="5"/>
    </i>
    <i>
      <x v="6"/>
    </i>
    <i>
      <x v="7"/>
    </i>
  </colItems>
  <dataFields count="1">
    <dataField name="Antal av F20"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4A9E541B-AD3A-4FD9-89EA-8C967E52F0B3}" name="Pivottabell24"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70:AC78"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axis="axisRow" dataField="1" showAll="0">
      <items count="7">
        <item x="0"/>
        <item x="1"/>
        <item x="3"/>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7">
    <i>
      <x/>
    </i>
    <i>
      <x v="1"/>
    </i>
    <i>
      <x v="2"/>
    </i>
    <i>
      <x v="3"/>
    </i>
    <i>
      <x v="4"/>
    </i>
    <i>
      <x v="5"/>
    </i>
    <i t="grand">
      <x/>
    </i>
  </rowItems>
  <colFields count="1">
    <field x="5"/>
  </colFields>
  <colItems count="8">
    <i>
      <x/>
    </i>
    <i>
      <x v="1"/>
    </i>
    <i>
      <x v="2"/>
    </i>
    <i>
      <x v="3"/>
    </i>
    <i>
      <x v="4"/>
    </i>
    <i>
      <x v="5"/>
    </i>
    <i>
      <x v="6"/>
    </i>
    <i>
      <x v="7"/>
    </i>
  </colItems>
  <dataFields count="1">
    <dataField name="Medel av F8" fld="1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4C14BB4F-5F33-40E8-A116-2E8F934268F0}" name="Pivottabell10"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A43:I50"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6">
    <i>
      <x/>
    </i>
    <i>
      <x v="1"/>
    </i>
    <i>
      <x v="2"/>
    </i>
    <i>
      <x v="3"/>
    </i>
    <i>
      <x v="4"/>
    </i>
    <i t="grand">
      <x/>
    </i>
  </rowItems>
  <colFields count="1">
    <field x="5"/>
  </colFields>
  <colItems count="8">
    <i>
      <x/>
    </i>
    <i>
      <x v="1"/>
    </i>
    <i>
      <x v="2"/>
    </i>
    <i>
      <x v="3"/>
    </i>
    <i>
      <x v="4"/>
    </i>
    <i>
      <x v="5"/>
    </i>
    <i>
      <x v="6"/>
    </i>
    <i>
      <x v="7"/>
    </i>
  </colItems>
  <dataFields count="1">
    <dataField name="Antal av F5"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6FCAF823-08F6-498E-88C2-37FA99BF90D1}" name="Pivottabell8"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27:S33"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axis="axisRow" dataField="1"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3"/>
    </i>
    <i t="grand">
      <x/>
    </i>
  </rowItems>
  <colFields count="1">
    <field x="5"/>
  </colFields>
  <colItems count="8">
    <i>
      <x/>
    </i>
    <i>
      <x v="1"/>
    </i>
    <i>
      <x v="2"/>
    </i>
    <i>
      <x v="3"/>
    </i>
    <i>
      <x v="4"/>
    </i>
    <i>
      <x v="5"/>
    </i>
    <i>
      <x v="6"/>
    </i>
    <i>
      <x v="7"/>
    </i>
  </colItems>
  <dataFields count="1">
    <dataField name="Antal av F3" fld="8"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30423EA3-4E9E-4788-BE2E-88C046D2ADC2}" name="Pivottabell62"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189:AC195"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x="2"/>
        <item x="1"/>
        <item x="3"/>
        <item t="default"/>
      </items>
    </pivotField>
    <pivotField showAll="0"/>
    <pivotField showAll="0"/>
    <pivotField showAll="0"/>
    <pivotField showAll="0"/>
  </pivotFields>
  <rowFields count="1">
    <field x="27"/>
  </rowFields>
  <rowItems count="5">
    <i>
      <x/>
    </i>
    <i>
      <x v="1"/>
    </i>
    <i>
      <x v="2"/>
    </i>
    <i>
      <x v="3"/>
    </i>
    <i t="grand">
      <x/>
    </i>
  </rowItems>
  <colFields count="1">
    <field x="5"/>
  </colFields>
  <colItems count="8">
    <i>
      <x/>
    </i>
    <i>
      <x v="1"/>
    </i>
    <i>
      <x v="2"/>
    </i>
    <i>
      <x v="3"/>
    </i>
    <i>
      <x v="4"/>
    </i>
    <i>
      <x v="5"/>
    </i>
    <i>
      <x v="6"/>
    </i>
    <i>
      <x v="7"/>
    </i>
  </colItems>
  <dataFields count="1">
    <dataField name="Medel av F22" fld="2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B45BDC5F-746B-4761-96DD-C9B661C3B384}" name="Pivottabell28" cacheId="0" applyNumberFormats="0" applyBorderFormats="0" applyFontFormats="0" applyPatternFormats="0" applyAlignmentFormats="0" applyWidthHeightFormats="1" dataCaption="Värden" updatedVersion="8" minRefreshableVersion="3" colGrandTotals="0" itemPrintTitles="1" createdVersion="6" indent="0" multipleFieldFilters="0" colHeaderCaption="Antal av F11">
  <location ref="A99:I107"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axis="axisRow" dataField="1" showAll="0">
      <items count="7">
        <item x="0"/>
        <item x="1"/>
        <item x="3"/>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7">
    <i>
      <x/>
    </i>
    <i>
      <x v="1"/>
    </i>
    <i>
      <x v="2"/>
    </i>
    <i>
      <x v="3"/>
    </i>
    <i>
      <x v="4"/>
    </i>
    <i>
      <x v="5"/>
    </i>
    <i t="grand">
      <x/>
    </i>
  </rowItems>
  <colFields count="1">
    <field x="5"/>
  </colFields>
  <colItems count="8">
    <i>
      <x/>
    </i>
    <i>
      <x v="1"/>
    </i>
    <i>
      <x v="2"/>
    </i>
    <i>
      <x v="3"/>
    </i>
    <i>
      <x v="4"/>
    </i>
    <i>
      <x v="5"/>
    </i>
    <i>
      <x v="6"/>
    </i>
    <i>
      <x v="7"/>
    </i>
  </colItems>
  <dataFields count="1">
    <dataField name="Antal av F11"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AFF44C7-1B06-4BD2-917F-C817F8F41634}" name="Pivottabell13"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43:S50"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6">
    <i>
      <x/>
    </i>
    <i>
      <x v="1"/>
    </i>
    <i>
      <x v="2"/>
    </i>
    <i>
      <x v="3"/>
    </i>
    <i>
      <x v="4"/>
    </i>
    <i t="grand">
      <x/>
    </i>
  </rowItems>
  <colFields count="1">
    <field x="5"/>
  </colFields>
  <colItems count="8">
    <i>
      <x/>
    </i>
    <i>
      <x v="1"/>
    </i>
    <i>
      <x v="2"/>
    </i>
    <i>
      <x v="3"/>
    </i>
    <i>
      <x v="4"/>
    </i>
    <i>
      <x v="5"/>
    </i>
    <i>
      <x v="6"/>
    </i>
    <i>
      <x v="7"/>
    </i>
  </colItems>
  <dataFields count="1">
    <dataField name="Antal av F5" fld="10"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DECC57E4-2459-47CF-BC49-DC2FA2E0C430}" name="Pivottabell37"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A125:I132"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1"/>
        <item x="0"/>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6">
    <i>
      <x/>
    </i>
    <i>
      <x v="1"/>
    </i>
    <i>
      <x v="2"/>
    </i>
    <i>
      <x v="3"/>
    </i>
    <i>
      <x v="4"/>
    </i>
    <i t="grand">
      <x/>
    </i>
  </rowItems>
  <colFields count="1">
    <field x="5"/>
  </colFields>
  <colItems count="8">
    <i>
      <x/>
    </i>
    <i>
      <x v="1"/>
    </i>
    <i>
      <x v="2"/>
    </i>
    <i>
      <x v="3"/>
    </i>
    <i>
      <x v="4"/>
    </i>
    <i>
      <x v="5"/>
    </i>
    <i>
      <x v="6"/>
    </i>
    <i>
      <x v="7"/>
    </i>
  </colItems>
  <dataFields count="1">
    <dataField name="Antal av F15"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62FFD259-5724-4C2F-A02D-A6E3FC5ECB1D}" name="Pivottabell11"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35:S41"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axis="axisRow" dataField="1" showAll="0">
      <items count="5">
        <item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i>
    <i>
      <x v="1"/>
    </i>
    <i>
      <x v="2"/>
    </i>
    <i>
      <x v="3"/>
    </i>
    <i t="grand">
      <x/>
    </i>
  </rowItems>
  <colFields count="1">
    <field x="5"/>
  </colFields>
  <colItems count="8">
    <i>
      <x/>
    </i>
    <i>
      <x v="1"/>
    </i>
    <i>
      <x v="2"/>
    </i>
    <i>
      <x v="3"/>
    </i>
    <i>
      <x v="4"/>
    </i>
    <i>
      <x v="5"/>
    </i>
    <i>
      <x v="6"/>
    </i>
    <i>
      <x v="7"/>
    </i>
  </colItems>
  <dataFields count="1">
    <dataField name="Antal av F4" fld="9"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1C382A4A-1C4C-453A-8005-1BC3151008E9}" name="Pivottabell54"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162:AC169"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 showAll="0"/>
  </pivotFields>
  <rowFields count="1">
    <field x="24"/>
  </rowFields>
  <rowItems count="6">
    <i>
      <x/>
    </i>
    <i>
      <x v="1"/>
    </i>
    <i>
      <x v="2"/>
    </i>
    <i>
      <x v="3"/>
    </i>
    <i>
      <x v="4"/>
    </i>
    <i t="grand">
      <x/>
    </i>
  </rowItems>
  <colFields count="1">
    <field x="5"/>
  </colFields>
  <colItems count="8">
    <i>
      <x/>
    </i>
    <i>
      <x v="1"/>
    </i>
    <i>
      <x v="2"/>
    </i>
    <i>
      <x v="3"/>
    </i>
    <i>
      <x v="4"/>
    </i>
    <i>
      <x v="5"/>
    </i>
    <i>
      <x v="6"/>
    </i>
    <i>
      <x v="7"/>
    </i>
  </colItems>
  <dataFields count="1">
    <dataField name="Medel av F19" fld="24"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5C54BF44-14C8-46DA-AB06-7AA15F9D7415}" name="Pivottabell53"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162:S169"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 showAll="0"/>
  </pivotFields>
  <rowFields count="1">
    <field x="24"/>
  </rowFields>
  <rowItems count="6">
    <i>
      <x/>
    </i>
    <i>
      <x v="1"/>
    </i>
    <i>
      <x v="2"/>
    </i>
    <i>
      <x v="3"/>
    </i>
    <i>
      <x v="4"/>
    </i>
    <i t="grand">
      <x/>
    </i>
  </rowItems>
  <colFields count="1">
    <field x="5"/>
  </colFields>
  <colItems count="8">
    <i>
      <x/>
    </i>
    <i>
      <x v="1"/>
    </i>
    <i>
      <x v="2"/>
    </i>
    <i>
      <x v="3"/>
    </i>
    <i>
      <x v="4"/>
    </i>
    <i>
      <x v="5"/>
    </i>
    <i>
      <x v="6"/>
    </i>
    <i>
      <x v="7"/>
    </i>
  </colItems>
  <dataFields count="1">
    <dataField name="Antal av F19" fld="24"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FB4C18CD-5654-40C0-8AED-556D31A2B301}" name="Pivottabell57"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171:AC178"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s>
  <rowFields count="1">
    <field x="25"/>
  </rowFields>
  <rowItems count="6">
    <i>
      <x/>
    </i>
    <i>
      <x v="1"/>
    </i>
    <i>
      <x v="2"/>
    </i>
    <i>
      <x v="3"/>
    </i>
    <i>
      <x v="4"/>
    </i>
    <i t="grand">
      <x/>
    </i>
  </rowItems>
  <colFields count="1">
    <field x="5"/>
  </colFields>
  <colItems count="8">
    <i>
      <x/>
    </i>
    <i>
      <x v="1"/>
    </i>
    <i>
      <x v="2"/>
    </i>
    <i>
      <x v="3"/>
    </i>
    <i>
      <x v="4"/>
    </i>
    <i>
      <x v="5"/>
    </i>
    <i>
      <x v="6"/>
    </i>
    <i>
      <x v="7"/>
    </i>
  </colItems>
  <dataFields count="1">
    <dataField name="Medel av F20" fld="2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42F487B9-B849-4481-8125-92236907C00C}" name="Pivottabell26"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80:S87"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axis="axisRow" dataField="1" showAll="0">
      <items count="6">
        <item x="0"/>
        <item x="1"/>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6">
    <i>
      <x/>
    </i>
    <i>
      <x v="1"/>
    </i>
    <i>
      <x v="2"/>
    </i>
    <i>
      <x v="3"/>
    </i>
    <i>
      <x v="4"/>
    </i>
    <i t="grand">
      <x/>
    </i>
  </rowItems>
  <colFields count="1">
    <field x="5"/>
  </colFields>
  <colItems count="8">
    <i>
      <x/>
    </i>
    <i>
      <x v="1"/>
    </i>
    <i>
      <x v="2"/>
    </i>
    <i>
      <x v="3"/>
    </i>
    <i>
      <x v="4"/>
    </i>
    <i>
      <x v="5"/>
    </i>
    <i>
      <x v="6"/>
    </i>
    <i>
      <x v="7"/>
    </i>
  </colItems>
  <dataFields count="1">
    <dataField name="Antal av F9" fld="14"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6687F240-A772-4DD7-90BB-82AFF4750EBD}" name="Pivottabell50"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153:S160"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 showAll="0"/>
    <pivotField showAll="0"/>
  </pivotFields>
  <rowFields count="1">
    <field x="23"/>
  </rowFields>
  <rowItems count="6">
    <i>
      <x/>
    </i>
    <i>
      <x v="1"/>
    </i>
    <i>
      <x v="2"/>
    </i>
    <i>
      <x v="3"/>
    </i>
    <i>
      <x v="4"/>
    </i>
    <i t="grand">
      <x/>
    </i>
  </rowItems>
  <colFields count="1">
    <field x="5"/>
  </colFields>
  <colItems count="8">
    <i>
      <x/>
    </i>
    <i>
      <x v="1"/>
    </i>
    <i>
      <x v="2"/>
    </i>
    <i>
      <x v="3"/>
    </i>
    <i>
      <x v="4"/>
    </i>
    <i>
      <x v="5"/>
    </i>
    <i>
      <x v="6"/>
    </i>
    <i>
      <x v="7"/>
    </i>
  </colItems>
  <dataFields count="1">
    <dataField name="Antal av F18" fld="23"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7810DC48-1D81-4BB0-B265-93245399AAD0}" name="Pivottabell33"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99:AC107"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axis="axisRow" dataField="1" showAll="0">
      <items count="7">
        <item x="0"/>
        <item x="1"/>
        <item x="3"/>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7">
    <i>
      <x/>
    </i>
    <i>
      <x v="1"/>
    </i>
    <i>
      <x v="2"/>
    </i>
    <i>
      <x v="3"/>
    </i>
    <i>
      <x v="4"/>
    </i>
    <i>
      <x v="5"/>
    </i>
    <i t="grand">
      <x/>
    </i>
  </rowItems>
  <colFields count="1">
    <field x="5"/>
  </colFields>
  <colItems count="8">
    <i>
      <x/>
    </i>
    <i>
      <x v="1"/>
    </i>
    <i>
      <x v="2"/>
    </i>
    <i>
      <x v="3"/>
    </i>
    <i>
      <x v="4"/>
    </i>
    <i>
      <x v="5"/>
    </i>
    <i>
      <x v="6"/>
    </i>
    <i>
      <x v="7"/>
    </i>
  </colItems>
  <dataFields count="1">
    <dataField name="Medel av F11" fld="16"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E61CE611-09E1-471B-BECF-A95EFF7926D1}" name="Pivottabell16" cacheId="0" applyNumberFormats="0" applyBorderFormats="0" applyFontFormats="0" applyPatternFormats="0" applyAlignmentFormats="0" applyWidthHeightFormats="1" dataCaption="Värden" updatedVersion="8" minRefreshableVersion="3" colGrandTotals="0" itemPrintTitles="1" createdVersion="6" indent="0" multipleFieldFilters="0" colHeaderCaption="Antal av F7">
  <location ref="A61:I68"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6">
    <i>
      <x/>
    </i>
    <i>
      <x v="1"/>
    </i>
    <i>
      <x v="2"/>
    </i>
    <i>
      <x v="3"/>
    </i>
    <i>
      <x v="4"/>
    </i>
    <i t="grand">
      <x/>
    </i>
  </rowItems>
  <colFields count="1">
    <field x="5"/>
  </colFields>
  <colItems count="8">
    <i>
      <x/>
    </i>
    <i>
      <x v="1"/>
    </i>
    <i>
      <x v="2"/>
    </i>
    <i>
      <x v="3"/>
    </i>
    <i>
      <x v="4"/>
    </i>
    <i>
      <x v="5"/>
    </i>
    <i>
      <x v="6"/>
    </i>
    <i>
      <x v="7"/>
    </i>
  </colItems>
  <dataFields count="1">
    <dataField name="Antal av F7"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682E67F8-112E-4EB6-9BF0-73938A985B5B}" name="Pivottabell3"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A19:I24"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axis="axisRow" dataField="1"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4">
    <i>
      <x/>
    </i>
    <i>
      <x v="1"/>
    </i>
    <i>
      <x v="2"/>
    </i>
    <i t="grand">
      <x/>
    </i>
  </rowItems>
  <colFields count="1">
    <field x="5"/>
  </colFields>
  <colItems count="8">
    <i>
      <x/>
    </i>
    <i>
      <x v="1"/>
    </i>
    <i>
      <x v="2"/>
    </i>
    <i>
      <x v="3"/>
    </i>
    <i>
      <x v="4"/>
    </i>
    <i>
      <x v="5"/>
    </i>
    <i>
      <x v="6"/>
    </i>
    <i>
      <x v="7"/>
    </i>
  </colItems>
  <dataFields count="1">
    <dataField name="Antal av F2"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C1C411B-4C79-4435-8D7D-147ECA11A77E}" name="Pivottabell39"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117:AC124"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0"/>
        <item x="2"/>
        <item x="1"/>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6">
    <i>
      <x/>
    </i>
    <i>
      <x v="1"/>
    </i>
    <i>
      <x v="2"/>
    </i>
    <i>
      <x v="3"/>
    </i>
    <i>
      <x v="4"/>
    </i>
    <i t="grand">
      <x/>
    </i>
  </rowItems>
  <colFields count="1">
    <field x="5"/>
  </colFields>
  <colItems count="8">
    <i>
      <x/>
    </i>
    <i>
      <x v="1"/>
    </i>
    <i>
      <x v="2"/>
    </i>
    <i>
      <x v="3"/>
    </i>
    <i>
      <x v="4"/>
    </i>
    <i>
      <x v="5"/>
    </i>
    <i>
      <x v="6"/>
    </i>
    <i>
      <x v="7"/>
    </i>
  </colItems>
  <dataFields count="1">
    <dataField name="Medel av F14" fld="19"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8C2178B0-AB48-40F5-B99B-2D9B08051935}" name="Pivottabell60"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180:AC187"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s>
  <rowFields count="1">
    <field x="26"/>
  </rowFields>
  <rowItems count="6">
    <i>
      <x/>
    </i>
    <i>
      <x v="1"/>
    </i>
    <i>
      <x v="2"/>
    </i>
    <i>
      <x v="3"/>
    </i>
    <i>
      <x v="4"/>
    </i>
    <i t="grand">
      <x/>
    </i>
  </rowItems>
  <colFields count="1">
    <field x="5"/>
  </colFields>
  <colItems count="8">
    <i>
      <x/>
    </i>
    <i>
      <x v="1"/>
    </i>
    <i>
      <x v="2"/>
    </i>
    <i>
      <x v="3"/>
    </i>
    <i>
      <x v="4"/>
    </i>
    <i>
      <x v="5"/>
    </i>
    <i>
      <x v="6"/>
    </i>
    <i>
      <x v="7"/>
    </i>
  </colItems>
  <dataFields count="1">
    <dataField name="Medel av F21" fld="26"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0534D721-6267-47B8-A945-3F8DCF9C44B2}" name="Pivottabell42"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125:AC132"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1"/>
        <item x="0"/>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6">
    <i>
      <x/>
    </i>
    <i>
      <x v="1"/>
    </i>
    <i>
      <x v="2"/>
    </i>
    <i>
      <x v="3"/>
    </i>
    <i>
      <x v="4"/>
    </i>
    <i t="grand">
      <x/>
    </i>
  </rowItems>
  <colFields count="1">
    <field x="5"/>
  </colFields>
  <colItems count="8">
    <i>
      <x/>
    </i>
    <i>
      <x v="1"/>
    </i>
    <i>
      <x v="2"/>
    </i>
    <i>
      <x v="3"/>
    </i>
    <i>
      <x v="4"/>
    </i>
    <i>
      <x v="5"/>
    </i>
    <i>
      <x v="6"/>
    </i>
    <i>
      <x v="7"/>
    </i>
  </colItems>
  <dataFields count="1">
    <dataField name="Medel av F15" fld="20"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23AA7E77-070D-43E8-8F69-4E4B4FBB7FE7}" name="Pivottabell59"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180:S187"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s>
  <rowFields count="1">
    <field x="26"/>
  </rowFields>
  <rowItems count="6">
    <i>
      <x/>
    </i>
    <i>
      <x v="1"/>
    </i>
    <i>
      <x v="2"/>
    </i>
    <i>
      <x v="3"/>
    </i>
    <i>
      <x v="4"/>
    </i>
    <i t="grand">
      <x/>
    </i>
  </rowItems>
  <colFields count="1">
    <field x="5"/>
  </colFields>
  <colItems count="8">
    <i>
      <x/>
    </i>
    <i>
      <x v="1"/>
    </i>
    <i>
      <x v="2"/>
    </i>
    <i>
      <x v="3"/>
    </i>
    <i>
      <x v="4"/>
    </i>
    <i>
      <x v="5"/>
    </i>
    <i>
      <x v="6"/>
    </i>
    <i>
      <x v="7"/>
    </i>
  </colItems>
  <dataFields count="1">
    <dataField name="Antal av F21" fld="26"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3B614A67-80F2-4BC9-8DF0-A782BA6CD30C}" name="Pivottabell49"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A162:I169"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 showAll="0"/>
  </pivotFields>
  <rowFields count="1">
    <field x="24"/>
  </rowFields>
  <rowItems count="6">
    <i>
      <x/>
    </i>
    <i>
      <x v="1"/>
    </i>
    <i>
      <x v="2"/>
    </i>
    <i>
      <x v="3"/>
    </i>
    <i>
      <x v="4"/>
    </i>
    <i t="grand">
      <x/>
    </i>
  </rowItems>
  <colFields count="1">
    <field x="5"/>
  </colFields>
  <colItems count="8">
    <i>
      <x/>
    </i>
    <i>
      <x v="1"/>
    </i>
    <i>
      <x v="2"/>
    </i>
    <i>
      <x v="3"/>
    </i>
    <i>
      <x v="4"/>
    </i>
    <i>
      <x v="5"/>
    </i>
    <i>
      <x v="6"/>
    </i>
    <i>
      <x v="7"/>
    </i>
  </colItems>
  <dataFields count="1">
    <dataField name="Antal av F19"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477EC7C7-BB08-4603-9596-44D5ED062D5A}" name="Pivottabell27"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80:AC87"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axis="axisRow" dataField="1" showAll="0">
      <items count="6">
        <item x="0"/>
        <item x="1"/>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6">
    <i>
      <x/>
    </i>
    <i>
      <x v="1"/>
    </i>
    <i>
      <x v="2"/>
    </i>
    <i>
      <x v="3"/>
    </i>
    <i>
      <x v="4"/>
    </i>
    <i t="grand">
      <x/>
    </i>
  </rowItems>
  <colFields count="1">
    <field x="5"/>
  </colFields>
  <colItems count="8">
    <i>
      <x/>
    </i>
    <i>
      <x v="1"/>
    </i>
    <i>
      <x v="2"/>
    </i>
    <i>
      <x v="3"/>
    </i>
    <i>
      <x v="4"/>
    </i>
    <i>
      <x v="5"/>
    </i>
    <i>
      <x v="6"/>
    </i>
    <i>
      <x v="7"/>
    </i>
  </colItems>
  <dataFields count="1">
    <dataField name="Medel av F9" fld="14"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4E3B4067-542B-440D-9BD0-516748B7891D}" name="Pivottabell61"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189:S195"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x="2"/>
        <item x="1"/>
        <item x="3"/>
        <item t="default"/>
      </items>
    </pivotField>
    <pivotField showAll="0"/>
    <pivotField showAll="0"/>
    <pivotField showAll="0"/>
    <pivotField showAll="0"/>
  </pivotFields>
  <rowFields count="1">
    <field x="27"/>
  </rowFields>
  <rowItems count="5">
    <i>
      <x/>
    </i>
    <i>
      <x v="1"/>
    </i>
    <i>
      <x v="2"/>
    </i>
    <i>
      <x v="3"/>
    </i>
    <i t="grand">
      <x/>
    </i>
  </rowItems>
  <colFields count="1">
    <field x="5"/>
  </colFields>
  <colItems count="8">
    <i>
      <x/>
    </i>
    <i>
      <x v="1"/>
    </i>
    <i>
      <x v="2"/>
    </i>
    <i>
      <x v="3"/>
    </i>
    <i>
      <x v="4"/>
    </i>
    <i>
      <x v="5"/>
    </i>
    <i>
      <x v="6"/>
    </i>
    <i>
      <x v="7"/>
    </i>
  </colItems>
  <dataFields count="1">
    <dataField name="Antal av F22" fld="27"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5DA6B5CA-537A-46B5-9F90-6DD3AE686EA6}" name="Pivottabell29"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89:S97"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axis="axisRow" dataField="1" showAll="0">
      <items count="7">
        <item x="2"/>
        <item x="0"/>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7">
    <i>
      <x/>
    </i>
    <i>
      <x v="1"/>
    </i>
    <i>
      <x v="2"/>
    </i>
    <i>
      <x v="3"/>
    </i>
    <i>
      <x v="4"/>
    </i>
    <i>
      <x v="5"/>
    </i>
    <i t="grand">
      <x/>
    </i>
  </rowItems>
  <colFields count="1">
    <field x="5"/>
  </colFields>
  <colItems count="8">
    <i>
      <x/>
    </i>
    <i>
      <x v="1"/>
    </i>
    <i>
      <x v="2"/>
    </i>
    <i>
      <x v="3"/>
    </i>
    <i>
      <x v="4"/>
    </i>
    <i>
      <x v="5"/>
    </i>
    <i>
      <x v="6"/>
    </i>
    <i>
      <x v="7"/>
    </i>
  </colItems>
  <dataFields count="1">
    <dataField name="Antal av F10" fld="15"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0900D9BA-4D24-4C7C-A608-995464F8F3F5}" name="Pivottabell2"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A12:I17"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axis="axisRow" dataField="1" showAll="0">
      <items count="6">
        <item n="Flicka" x="1"/>
        <item n="Pojke" x="0"/>
        <item m="1" x="3"/>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4">
    <i>
      <x/>
    </i>
    <i>
      <x v="1"/>
    </i>
    <i>
      <x v="4"/>
    </i>
    <i t="grand">
      <x/>
    </i>
  </rowItems>
  <colFields count="1">
    <field x="5"/>
  </colFields>
  <colItems count="8">
    <i>
      <x/>
    </i>
    <i>
      <x v="1"/>
    </i>
    <i>
      <x v="2"/>
    </i>
    <i>
      <x v="3"/>
    </i>
    <i>
      <x v="4"/>
    </i>
    <i>
      <x v="5"/>
    </i>
    <i>
      <x v="6"/>
    </i>
    <i>
      <x v="7"/>
    </i>
  </colItems>
  <dataFields count="1">
    <dataField name="Summa av F1 Kön"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D64882F7-1790-4202-89EE-55CFA1A90F37}" name="Pivottabell35"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108:S114"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x="2"/>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5">
    <i>
      <x/>
    </i>
    <i>
      <x v="1"/>
    </i>
    <i>
      <x v="2"/>
    </i>
    <i>
      <x v="3"/>
    </i>
    <i t="grand">
      <x/>
    </i>
  </rowItems>
  <colFields count="1">
    <field x="5"/>
  </colFields>
  <colItems count="8">
    <i>
      <x/>
    </i>
    <i>
      <x v="1"/>
    </i>
    <i>
      <x v="2"/>
    </i>
    <i>
      <x v="3"/>
    </i>
    <i>
      <x v="4"/>
    </i>
    <i>
      <x v="5"/>
    </i>
    <i>
      <x v="6"/>
    </i>
    <i>
      <x v="7"/>
    </i>
  </colItems>
  <dataFields count="1">
    <dataField name="Antal av F13" fld="18"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7EDBF91B-66FF-4E1F-A080-507C586E061C}" name="Pivottabell56"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171:S178"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s>
  <rowFields count="1">
    <field x="25"/>
  </rowFields>
  <rowItems count="6">
    <i>
      <x/>
    </i>
    <i>
      <x v="1"/>
    </i>
    <i>
      <x v="2"/>
    </i>
    <i>
      <x v="3"/>
    </i>
    <i>
      <x v="4"/>
    </i>
    <i t="grand">
      <x/>
    </i>
  </rowItems>
  <colFields count="1">
    <field x="5"/>
  </colFields>
  <colItems count="8">
    <i>
      <x/>
    </i>
    <i>
      <x v="1"/>
    </i>
    <i>
      <x v="2"/>
    </i>
    <i>
      <x v="3"/>
    </i>
    <i>
      <x v="4"/>
    </i>
    <i>
      <x v="5"/>
    </i>
    <i>
      <x v="6"/>
    </i>
    <i>
      <x v="7"/>
    </i>
  </colItems>
  <dataFields count="1">
    <dataField name="Antal av F20" fld="25"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D76CC2E-37A0-4629-BBF5-29294DE0A1F8}" name="Pivottabell21"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61:AC68"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6">
    <i>
      <x/>
    </i>
    <i>
      <x v="1"/>
    </i>
    <i>
      <x v="2"/>
    </i>
    <i>
      <x v="3"/>
    </i>
    <i>
      <x v="4"/>
    </i>
    <i t="grand">
      <x/>
    </i>
  </rowItems>
  <colFields count="1">
    <field x="5"/>
  </colFields>
  <colItems count="8">
    <i>
      <x/>
    </i>
    <i>
      <x v="1"/>
    </i>
    <i>
      <x v="2"/>
    </i>
    <i>
      <x v="3"/>
    </i>
    <i>
      <x v="4"/>
    </i>
    <i>
      <x v="5"/>
    </i>
    <i>
      <x v="6"/>
    </i>
    <i>
      <x v="7"/>
    </i>
  </colItems>
  <dataFields count="1">
    <dataField name="Medel av F7" fld="12"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74C62CDD-C40E-4CA4-AE30-8D3F39B96CFB}" name="Pivottabell23"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70:S78"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axis="axisRow" dataField="1" showAll="0">
      <items count="7">
        <item x="0"/>
        <item x="1"/>
        <item x="3"/>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7">
    <i>
      <x/>
    </i>
    <i>
      <x v="1"/>
    </i>
    <i>
      <x v="2"/>
    </i>
    <i>
      <x v="3"/>
    </i>
    <i>
      <x v="4"/>
    </i>
    <i>
      <x v="5"/>
    </i>
    <i t="grand">
      <x/>
    </i>
  </rowItems>
  <colFields count="1">
    <field x="5"/>
  </colFields>
  <colItems count="8">
    <i>
      <x/>
    </i>
    <i>
      <x v="1"/>
    </i>
    <i>
      <x v="2"/>
    </i>
    <i>
      <x v="3"/>
    </i>
    <i>
      <x v="4"/>
    </i>
    <i>
      <x v="5"/>
    </i>
    <i>
      <x v="6"/>
    </i>
    <i>
      <x v="7"/>
    </i>
  </colItems>
  <dataFields count="1">
    <dataField name="Antal av F8" fld="13"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27840994-E674-4A66-A822-9B1795164078}" name="Pivottabell14"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43:AC50"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6">
    <i>
      <x/>
    </i>
    <i>
      <x v="1"/>
    </i>
    <i>
      <x v="2"/>
    </i>
    <i>
      <x v="3"/>
    </i>
    <i>
      <x v="4"/>
    </i>
    <i t="grand">
      <x/>
    </i>
  </rowItems>
  <colFields count="1">
    <field x="5"/>
  </colFields>
  <colItems count="8">
    <i>
      <x/>
    </i>
    <i>
      <x v="1"/>
    </i>
    <i>
      <x v="2"/>
    </i>
    <i>
      <x v="3"/>
    </i>
    <i>
      <x v="4"/>
    </i>
    <i>
      <x v="5"/>
    </i>
    <i>
      <x v="6"/>
    </i>
    <i>
      <x v="7"/>
    </i>
  </colItems>
  <dataFields count="1">
    <dataField name="Medel av F5" fld="10"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00000000-0007-0000-0800-00001F000000}" name="Pivottabell39"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159:Z165"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3"/>
        <item x="0"/>
        <item h="1" m="1" x="5"/>
        <item x="2"/>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1"/>
    </i>
    <i>
      <x v="2"/>
    </i>
    <i>
      <x v="4"/>
    </i>
    <i t="grand">
      <x/>
    </i>
  </rowItems>
  <colFields count="1">
    <field x="5"/>
  </colFields>
  <colItems count="5">
    <i>
      <x v="8"/>
    </i>
    <i>
      <x v="9"/>
    </i>
    <i>
      <x v="10"/>
    </i>
    <i>
      <x v="11"/>
    </i>
    <i>
      <x v="12"/>
    </i>
  </colItems>
  <dataFields count="1">
    <dataField name="Medel av F14" fld="19" subtotal="average" baseField="19" baseItem="2" numFmtId="166"/>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00000000-0007-0000-0800-000007000000}" name="Pivottabell16"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62:F67"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axis="axisRow" dataField="1" showAll="0">
      <items count="7">
        <item x="2"/>
        <item x="1"/>
        <item x="0"/>
        <item h="1" m="1" x="5"/>
        <item h="1" x="3"/>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4">
    <i>
      <x/>
    </i>
    <i>
      <x v="1"/>
    </i>
    <i>
      <x v="2"/>
    </i>
    <i t="grand">
      <x/>
    </i>
  </rowItems>
  <colFields count="1">
    <field x="5"/>
  </colFields>
  <colItems count="5">
    <i>
      <x v="8"/>
    </i>
    <i>
      <x v="9"/>
    </i>
    <i>
      <x v="10"/>
    </i>
    <i>
      <x v="11"/>
    </i>
    <i>
      <x v="12"/>
    </i>
  </colItems>
  <dataFields count="1">
    <dataField name="Antal av F6" fld="11" subtotal="count" baseField="1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00000000-0007-0000-0800-000010000000}" name="Pivottabell24"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97:Z102"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axis="axisRow" dataField="1" showAll="0">
      <items count="10">
        <item x="6"/>
        <item x="3"/>
        <item x="0"/>
        <item h="1" x="1"/>
        <item h="1" m="1" x="7"/>
        <item h="1" m="1" x="8"/>
        <item h="1" x="5"/>
        <item h="1" x="2"/>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4">
    <i>
      <x/>
    </i>
    <i>
      <x v="1"/>
    </i>
    <i>
      <x v="2"/>
    </i>
    <i t="grand">
      <x/>
    </i>
  </rowItems>
  <colFields count="1">
    <field x="5"/>
  </colFields>
  <colItems count="5">
    <i>
      <x v="8"/>
    </i>
    <i>
      <x v="9"/>
    </i>
    <i>
      <x v="10"/>
    </i>
    <i>
      <x v="11"/>
    </i>
    <i>
      <x v="12"/>
    </i>
  </colItems>
  <dataFields count="1">
    <dataField name="Medel av F9" fld="14" subtotal="average" baseField="14" baseItem="3" numFmtId="166"/>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00000000-0007-0000-0800-00000B000000}" name="Pivottabell2"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K4:P9"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axis="axisRow" dataField="1" showAll="0" defaultSubtotal="0">
      <items count="3">
        <item n="Flicka" x="1"/>
        <item n="Pojke"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4">
    <i>
      <x/>
    </i>
    <i>
      <x v="1"/>
    </i>
    <i>
      <x v="2"/>
    </i>
    <i t="grand">
      <x/>
    </i>
  </rowItems>
  <colFields count="1">
    <field x="5"/>
  </colFields>
  <colItems count="5">
    <i>
      <x v="8"/>
    </i>
    <i>
      <x v="9"/>
    </i>
    <i>
      <x v="10"/>
    </i>
    <i>
      <x v="11"/>
    </i>
    <i>
      <x v="12"/>
    </i>
  </colItems>
  <dataFields count="1">
    <dataField name="Antal av F1 Kön" fld="6" subtotal="count" showDataAs="percentOfCol" baseField="0" baseItem="0" numFmtId="9"/>
  </dataFields>
  <formats count="2">
    <format dxfId="3">
      <pivotArea outline="0" fieldPosition="0">
        <references count="1">
          <reference field="4294967294" count="1">
            <x v="0"/>
          </reference>
        </references>
      </pivotArea>
    </format>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00000000-0007-0000-0800-00003B000000}" name="Pivottabell64"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48:F254"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3"/>
        <item x="0"/>
        <item h="1" m="1" x="5"/>
        <item h="1" x="2"/>
        <item x="1"/>
        <item t="default"/>
      </items>
    </pivotField>
    <pivotField showAll="0"/>
    <pivotField showAll="0"/>
    <pivotField showAll="0"/>
    <pivotField showAll="0"/>
  </pivotFields>
  <rowFields count="1">
    <field x="27"/>
  </rowFields>
  <rowItems count="5">
    <i>
      <x/>
    </i>
    <i>
      <x v="1"/>
    </i>
    <i>
      <x v="2"/>
    </i>
    <i>
      <x v="5"/>
    </i>
    <i t="grand">
      <x/>
    </i>
  </rowItems>
  <colFields count="1">
    <field x="5"/>
  </colFields>
  <colItems count="5">
    <i>
      <x v="8"/>
    </i>
    <i>
      <x v="9"/>
    </i>
    <i>
      <x v="10"/>
    </i>
    <i>
      <x v="11"/>
    </i>
    <i>
      <x v="12"/>
    </i>
  </colItems>
  <dataFields count="1">
    <dataField name="Antal av F22" fld="2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00000000-0007-0000-0800-000031000000}" name="Pivottabell55"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15:F221"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3"/>
        <item x="0"/>
        <item h="1" m="1" x="5"/>
        <item h="1" x="1"/>
        <item x="2"/>
        <item t="default"/>
      </items>
    </pivotField>
    <pivotField showAll="0"/>
    <pivotField showAll="0"/>
    <pivotField showAll="0"/>
    <pivotField showAll="0"/>
    <pivotField showAll="0"/>
    <pivotField showAll="0"/>
    <pivotField showAll="0"/>
  </pivotFields>
  <rowFields count="1">
    <field x="24"/>
  </rowFields>
  <rowItems count="5">
    <i>
      <x/>
    </i>
    <i>
      <x v="1"/>
    </i>
    <i>
      <x v="2"/>
    </i>
    <i>
      <x v="5"/>
    </i>
    <i t="grand">
      <x/>
    </i>
  </rowItems>
  <colFields count="1">
    <field x="5"/>
  </colFields>
  <colItems count="5">
    <i>
      <x v="8"/>
    </i>
    <i>
      <x v="9"/>
    </i>
    <i>
      <x v="10"/>
    </i>
    <i>
      <x v="11"/>
    </i>
    <i>
      <x v="12"/>
    </i>
  </colItems>
  <dataFields count="1">
    <dataField name="Antal av F19"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00000000-0007-0000-0800-00002F000000}" name="Pivottabell53"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204:P210"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7">
        <item x="2"/>
        <item x="4"/>
        <item x="0"/>
        <item h="1" m="1" x="5"/>
        <item x="3"/>
        <item h="1" x="1"/>
        <item t="default"/>
      </items>
    </pivotField>
    <pivotField showAll="0"/>
    <pivotField showAll="0"/>
    <pivotField showAll="0"/>
    <pivotField showAll="0"/>
    <pivotField showAll="0"/>
    <pivotField showAll="0"/>
    <pivotField showAll="0"/>
    <pivotField showAll="0"/>
  </pivotFields>
  <rowFields count="1">
    <field x="23"/>
  </rowFields>
  <rowItems count="5">
    <i>
      <x/>
    </i>
    <i>
      <x v="1"/>
    </i>
    <i>
      <x v="2"/>
    </i>
    <i>
      <x v="4"/>
    </i>
    <i t="grand">
      <x/>
    </i>
  </rowItems>
  <colFields count="1">
    <field x="5"/>
  </colFields>
  <colItems count="5">
    <i>
      <x v="8"/>
    </i>
    <i>
      <x v="9"/>
    </i>
    <i>
      <x v="10"/>
    </i>
    <i>
      <x v="11"/>
    </i>
    <i>
      <x v="12"/>
    </i>
  </colItems>
  <dataFields count="1">
    <dataField name="Antal av F18" fld="23" subtotal="count" showDataAs="percentOfCol" baseField="23" baseItem="2" numFmtId="9"/>
  </dataFields>
  <formats count="1">
    <format dxfId="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00000000-0007-0000-0800-000016000000}" name="Pivottabell3"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K18:P23"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axis="axisRow" dataField="1" defaultSubtotal="0">
      <items count="4">
        <item x="1"/>
        <item x="2"/>
        <item x="0"/>
        <item h="1" m="1"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4">
    <i>
      <x/>
    </i>
    <i>
      <x v="1"/>
    </i>
    <i>
      <x v="2"/>
    </i>
    <i t="grand">
      <x/>
    </i>
  </rowItems>
  <colFields count="1">
    <field x="5"/>
  </colFields>
  <colItems count="5">
    <i>
      <x v="8"/>
    </i>
    <i>
      <x v="9"/>
    </i>
    <i>
      <x v="10"/>
    </i>
    <i>
      <x v="11"/>
    </i>
    <i>
      <x v="12"/>
    </i>
  </colItems>
  <dataFields count="1">
    <dataField name="Antal av F2" fld="7" subtotal="count" showDataAs="percentOfCol" baseField="7" baseItem="2" numFmtId="9"/>
  </dataFields>
  <formats count="1">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205541E2-7A6B-4EF6-AA66-3DB5F6B84E74}" name="Pivottabell25" cacheId="0" applyNumberFormats="0" applyBorderFormats="0" applyFontFormats="0" applyPatternFormats="0" applyAlignmentFormats="0" applyWidthHeightFormats="1" dataCaption="Värden" updatedVersion="8" minRefreshableVersion="3" colGrandTotals="0" itemPrintTitles="1" createdVersion="6" indent="0" multipleFieldFilters="0" colHeaderCaption="Antal av F10">
  <location ref="A89:I97"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axis="axisRow" dataField="1" showAll="0">
      <items count="7">
        <item x="2"/>
        <item x="0"/>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7">
    <i>
      <x/>
    </i>
    <i>
      <x v="1"/>
    </i>
    <i>
      <x v="2"/>
    </i>
    <i>
      <x v="3"/>
    </i>
    <i>
      <x v="4"/>
    </i>
    <i>
      <x v="5"/>
    </i>
    <i t="grand">
      <x/>
    </i>
  </rowItems>
  <colFields count="1">
    <field x="5"/>
  </colFields>
  <colItems count="8">
    <i>
      <x/>
    </i>
    <i>
      <x v="1"/>
    </i>
    <i>
      <x v="2"/>
    </i>
    <i>
      <x v="3"/>
    </i>
    <i>
      <x v="4"/>
    </i>
    <i>
      <x v="5"/>
    </i>
    <i>
      <x v="6"/>
    </i>
    <i>
      <x v="7"/>
    </i>
  </colItems>
  <dataFields count="1">
    <dataField name="Antal av F10"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00000000-0007-0000-0800-000001000000}" name="Pivottabell10"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40:F45"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axis="axisRow" dataField="1" showAll="0" sortType="ascending">
      <items count="6">
        <item x="3"/>
        <item x="2"/>
        <item x="0"/>
        <item h="1" m="1" x="4"/>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4">
    <i>
      <x/>
    </i>
    <i>
      <x v="1"/>
    </i>
    <i>
      <x v="2"/>
    </i>
    <i t="grand">
      <x/>
    </i>
  </rowItems>
  <colFields count="1">
    <field x="5"/>
  </colFields>
  <colItems count="5">
    <i>
      <x v="8"/>
    </i>
    <i>
      <x v="9"/>
    </i>
    <i>
      <x v="10"/>
    </i>
    <i>
      <x v="11"/>
    </i>
    <i>
      <x v="12"/>
    </i>
  </colItems>
  <dataFields count="1">
    <dataField name="Antal av F4" fld="9"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1.xml><?xml version="1.0" encoding="utf-8"?>
<pivotTableDefinition xmlns="http://schemas.openxmlformats.org/spreadsheetml/2006/main" xmlns:mc="http://schemas.openxmlformats.org/markup-compatibility/2006" xmlns:xr="http://schemas.microsoft.com/office/spreadsheetml/2014/revision" mc:Ignorable="xr" xr:uid="{00000000-0007-0000-0800-000018000000}" name="Pivottabell31"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23:F129"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axis="axisRow" dataField="1" showAll="0" sortType="ascending">
      <items count="9">
        <item x="4"/>
        <item x="5"/>
        <item x="0"/>
        <item x="1"/>
        <item h="1" m="1" x="6"/>
        <item h="1" m="1" x="7"/>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5">
    <i>
      <x/>
    </i>
    <i>
      <x v="1"/>
    </i>
    <i>
      <x v="2"/>
    </i>
    <i>
      <x v="3"/>
    </i>
    <i t="grand">
      <x/>
    </i>
  </rowItems>
  <colFields count="1">
    <field x="5"/>
  </colFields>
  <colItems count="5">
    <i>
      <x v="8"/>
    </i>
    <i>
      <x v="9"/>
    </i>
    <i>
      <x v="10"/>
    </i>
    <i>
      <x v="11"/>
    </i>
    <i>
      <x v="12"/>
    </i>
  </colItems>
  <dataFields count="1">
    <dataField name="Antal av F11"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2.xml><?xml version="1.0" encoding="utf-8"?>
<pivotTableDefinition xmlns="http://schemas.openxmlformats.org/spreadsheetml/2006/main" xmlns:mc="http://schemas.openxmlformats.org/markup-compatibility/2006" xmlns:xr="http://schemas.microsoft.com/office/spreadsheetml/2014/revision" mc:Ignorable="xr" xr:uid="{00000000-0007-0000-0800-000015000000}" name="Pivottabell29"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110:P116"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axis="axisRow" dataField="1">
      <items count="9">
        <item x="5"/>
        <item x="4"/>
        <item x="0"/>
        <item x="1"/>
        <item h="1" m="1" x="6"/>
        <item h="1" m="1" x="7"/>
        <item h="1" x="3"/>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1"/>
    </i>
    <i>
      <x v="2"/>
    </i>
    <i>
      <x v="3"/>
    </i>
    <i t="grand">
      <x/>
    </i>
  </rowItems>
  <colFields count="1">
    <field x="5"/>
  </colFields>
  <colItems count="5">
    <i>
      <x v="8"/>
    </i>
    <i>
      <x v="9"/>
    </i>
    <i>
      <x v="10"/>
    </i>
    <i>
      <x v="11"/>
    </i>
    <i>
      <x v="12"/>
    </i>
  </colItems>
  <dataFields count="1">
    <dataField name="Antal av F10" fld="15" subtotal="count" showDataAs="percentOfCol" baseField="15" baseItem="1" numFmtId="9"/>
  </data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3.xml><?xml version="1.0" encoding="utf-8"?>
<pivotTableDefinition xmlns="http://schemas.openxmlformats.org/spreadsheetml/2006/main" xmlns:mc="http://schemas.openxmlformats.org/markup-compatibility/2006" xmlns:xr="http://schemas.microsoft.com/office/spreadsheetml/2014/revision" mc:Ignorable="xr" xr:uid="{DF7CDD7C-F617-456D-932C-17B83EFD82E1}" name="Pivottabell70"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69:F274"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items count="4">
        <item x="2"/>
        <item x="1"/>
        <item x="0"/>
        <item t="default"/>
      </items>
    </pivotField>
    <pivotField showAll="0"/>
    <pivotField showAll="0"/>
  </pivotFields>
  <rowFields count="1">
    <field x="29"/>
  </rowFields>
  <rowItems count="4">
    <i>
      <x/>
    </i>
    <i>
      <x v="1"/>
    </i>
    <i>
      <x v="2"/>
    </i>
    <i t="grand">
      <x/>
    </i>
  </rowItems>
  <colFields count="1">
    <field x="5"/>
  </colFields>
  <colItems count="5">
    <i>
      <x v="8"/>
    </i>
    <i>
      <x v="9"/>
    </i>
    <i>
      <x v="10"/>
    </i>
    <i>
      <x v="11"/>
    </i>
    <i>
      <x v="12"/>
    </i>
  </colItems>
  <dataFields count="1">
    <dataField name="Antal av F24" fld="29" subtotal="count" baseField="2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00000000-0007-0000-0800-000003000000}" name="Pivottabell12"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51:Z56"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axis="axisRow" dataField="1" showAll="0">
      <items count="7">
        <item x="4"/>
        <item x="2"/>
        <item x="0"/>
        <item h="1" m="1" x="5"/>
        <item h="1" x="1"/>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4">
    <i>
      <x/>
    </i>
    <i>
      <x v="1"/>
    </i>
    <i>
      <x v="2"/>
    </i>
    <i t="grand">
      <x/>
    </i>
  </rowItems>
  <colFields count="1">
    <field x="5"/>
  </colFields>
  <colItems count="5">
    <i>
      <x v="8"/>
    </i>
    <i>
      <x v="9"/>
    </i>
    <i>
      <x v="10"/>
    </i>
    <i>
      <x v="11"/>
    </i>
    <i>
      <x v="12"/>
    </i>
  </colItems>
  <dataFields count="1">
    <dataField name="Medel av F5" fld="10" subtotal="average" baseField="10" baseItem="0" numFmtId="166"/>
  </dataFields>
  <formats count="1">
    <format dxfId="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00000000-0007-0000-0800-000033000000}" name="Pivottabell57"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226:Z232"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2"/>
        <item x="0"/>
        <item h="1" m="1" x="5"/>
        <item x="3"/>
        <item h="1" x="1"/>
        <item t="default"/>
      </items>
    </pivotField>
    <pivotField showAll="0"/>
    <pivotField showAll="0"/>
    <pivotField showAll="0"/>
    <pivotField showAll="0"/>
    <pivotField showAll="0"/>
    <pivotField showAll="0"/>
  </pivotFields>
  <rowFields count="1">
    <field x="25"/>
  </rowFields>
  <rowItems count="5">
    <i>
      <x/>
    </i>
    <i>
      <x v="1"/>
    </i>
    <i>
      <x v="2"/>
    </i>
    <i>
      <x v="4"/>
    </i>
    <i t="grand">
      <x/>
    </i>
  </rowItems>
  <colFields count="1">
    <field x="5"/>
  </colFields>
  <colItems count="5">
    <i>
      <x v="8"/>
    </i>
    <i>
      <x v="9"/>
    </i>
    <i>
      <x v="10"/>
    </i>
    <i>
      <x v="11"/>
    </i>
    <i>
      <x v="12"/>
    </i>
  </colItems>
  <dataFields count="1">
    <dataField name="Medel av F20" fld="25" subtotal="average" baseField="25" baseItem="0" numFmtId="166"/>
  </dataFields>
  <formats count="1">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6.xml><?xml version="1.0" encoding="utf-8"?>
<pivotTableDefinition xmlns="http://schemas.openxmlformats.org/spreadsheetml/2006/main" xmlns:mc="http://schemas.openxmlformats.org/markup-compatibility/2006" xmlns:xr="http://schemas.microsoft.com/office/spreadsheetml/2014/revision" mc:Ignorable="xr" xr:uid="{00000000-0007-0000-0800-000017000000}" name="Pivottabell30"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123:Z128"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axis="axisRow" dataField="1" showAll="0">
      <items count="9">
        <item x="4"/>
        <item x="5"/>
        <item x="0"/>
        <item h="1" x="1"/>
        <item h="1" m="1" x="6"/>
        <item h="1" m="1" x="7"/>
        <item h="1" x="3"/>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4">
    <i>
      <x/>
    </i>
    <i>
      <x v="1"/>
    </i>
    <i>
      <x v="2"/>
    </i>
    <i t="grand">
      <x/>
    </i>
  </rowItems>
  <colFields count="1">
    <field x="5"/>
  </colFields>
  <colItems count="5">
    <i>
      <x v="8"/>
    </i>
    <i>
      <x v="9"/>
    </i>
    <i>
      <x v="10"/>
    </i>
    <i>
      <x v="11"/>
    </i>
    <i>
      <x v="12"/>
    </i>
  </colItems>
  <dataFields count="1">
    <dataField name="Medel av F11" fld="16" subtotal="average" baseField="16" baseItem="6" numFmtId="166"/>
  </dataFields>
  <formats count="2">
    <format dxfId="10">
      <pivotArea outline="0" fieldPosition="0">
        <references count="1">
          <reference field="4294967294" count="1">
            <x v="0"/>
          </reference>
        </references>
      </pivotArea>
    </format>
    <format dxfId="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00000000-0007-0000-0800-000019000000}" name="Pivottabell32"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123:P129"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axis="axisRow" dataField="1">
      <items count="9">
        <item x="4"/>
        <item x="5"/>
        <item x="0"/>
        <item x="1"/>
        <item h="1" m="1" x="6"/>
        <item h="1" m="1" x="7"/>
        <item h="1" x="3"/>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5">
    <i>
      <x/>
    </i>
    <i>
      <x v="1"/>
    </i>
    <i>
      <x v="2"/>
    </i>
    <i>
      <x v="3"/>
    </i>
    <i t="grand">
      <x/>
    </i>
  </rowItems>
  <colFields count="1">
    <field x="5"/>
  </colFields>
  <colItems count="5">
    <i>
      <x v="8"/>
    </i>
    <i>
      <x v="9"/>
    </i>
    <i>
      <x v="10"/>
    </i>
    <i>
      <x v="11"/>
    </i>
    <i>
      <x v="12"/>
    </i>
  </colItems>
  <dataFields count="1">
    <dataField name="Antal av F11" fld="16" subtotal="count" showDataAs="percentOfCol" baseField="16" baseItem="4" numFmtId="9"/>
  </dataFields>
  <formats count="1">
    <format dxfId="1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8.xml><?xml version="1.0" encoding="utf-8"?>
<pivotTableDefinition xmlns="http://schemas.openxmlformats.org/spreadsheetml/2006/main" xmlns:mc="http://schemas.openxmlformats.org/markup-compatibility/2006" xmlns:xr="http://schemas.microsoft.com/office/spreadsheetml/2014/revision" mc:Ignorable="xr" xr:uid="{00000000-0007-0000-0800-000030000000}" name="Pivottabell54"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215:Z221"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3"/>
        <item x="0"/>
        <item h="1" m="1" x="5"/>
        <item x="2"/>
        <item h="1" x="1"/>
        <item t="default"/>
      </items>
    </pivotField>
    <pivotField showAll="0"/>
    <pivotField showAll="0"/>
    <pivotField showAll="0"/>
    <pivotField showAll="0"/>
    <pivotField showAll="0"/>
    <pivotField showAll="0"/>
    <pivotField showAll="0"/>
  </pivotFields>
  <rowFields count="1">
    <field x="24"/>
  </rowFields>
  <rowItems count="5">
    <i>
      <x/>
    </i>
    <i>
      <x v="1"/>
    </i>
    <i>
      <x v="2"/>
    </i>
    <i>
      <x v="4"/>
    </i>
    <i t="grand">
      <x/>
    </i>
  </rowItems>
  <colFields count="1">
    <field x="5"/>
  </colFields>
  <colItems count="5">
    <i>
      <x v="8"/>
    </i>
    <i>
      <x v="9"/>
    </i>
    <i>
      <x v="10"/>
    </i>
    <i>
      <x v="11"/>
    </i>
    <i>
      <x v="12"/>
    </i>
  </colItems>
  <dataFields count="1">
    <dataField name="Medel av F19" fld="24" subtotal="average" baseField="24" baseItem="2" numFmtId="166"/>
  </dataFields>
  <formats count="1">
    <format dxfId="1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00000000-0007-0000-0800-00002E000000}" name="Pivottabell52"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04:F210"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4"/>
        <item x="0"/>
        <item h="1" m="1" x="5"/>
        <item h="1" x="1"/>
        <item x="3"/>
        <item t="default"/>
      </items>
    </pivotField>
    <pivotField showAll="0"/>
    <pivotField showAll="0"/>
    <pivotField showAll="0"/>
    <pivotField showAll="0"/>
    <pivotField showAll="0"/>
    <pivotField showAll="0"/>
    <pivotField showAll="0"/>
    <pivotField showAll="0"/>
  </pivotFields>
  <rowFields count="1">
    <field x="23"/>
  </rowFields>
  <rowItems count="5">
    <i>
      <x/>
    </i>
    <i>
      <x v="1"/>
    </i>
    <i>
      <x v="2"/>
    </i>
    <i>
      <x v="5"/>
    </i>
    <i t="grand">
      <x/>
    </i>
  </rowItems>
  <colFields count="1">
    <field x="5"/>
  </colFields>
  <colItems count="5">
    <i>
      <x v="8"/>
    </i>
    <i>
      <x v="9"/>
    </i>
    <i>
      <x v="10"/>
    </i>
    <i>
      <x v="11"/>
    </i>
    <i>
      <x v="12"/>
    </i>
  </colItems>
  <dataFields count="1">
    <dataField name="Antal av F18" fld="2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69E0BACA-DEB4-4F1A-8144-FE594EAD3382}" name="Pivottabell51"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U153:AC160"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 showAll="0"/>
    <pivotField showAll="0"/>
  </pivotFields>
  <rowFields count="1">
    <field x="23"/>
  </rowFields>
  <rowItems count="6">
    <i>
      <x/>
    </i>
    <i>
      <x v="1"/>
    </i>
    <i>
      <x v="2"/>
    </i>
    <i>
      <x v="3"/>
    </i>
    <i>
      <x v="4"/>
    </i>
    <i t="grand">
      <x/>
    </i>
  </rowItems>
  <colFields count="1">
    <field x="5"/>
  </colFields>
  <colItems count="8">
    <i>
      <x/>
    </i>
    <i>
      <x v="1"/>
    </i>
    <i>
      <x v="2"/>
    </i>
    <i>
      <x v="3"/>
    </i>
    <i>
      <x v="4"/>
    </i>
    <i>
      <x v="5"/>
    </i>
    <i>
      <x v="6"/>
    </i>
    <i>
      <x v="7"/>
    </i>
  </colItems>
  <dataFields count="1">
    <dataField name="Medel av F18" fld="2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0.xml><?xml version="1.0" encoding="utf-8"?>
<pivotTableDefinition xmlns="http://schemas.openxmlformats.org/spreadsheetml/2006/main" xmlns:mc="http://schemas.openxmlformats.org/markup-compatibility/2006" xmlns:xr="http://schemas.microsoft.com/office/spreadsheetml/2014/revision" mc:Ignorable="xr" xr:uid="{00000000-0007-0000-0800-000037000000}" name="Pivottabell60"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237:Z243"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3"/>
        <item x="0"/>
        <item h="1" m="1" x="5"/>
        <item x="1"/>
        <item h="1" x="2"/>
        <item t="default"/>
      </items>
    </pivotField>
    <pivotField showAll="0"/>
    <pivotField showAll="0"/>
    <pivotField showAll="0"/>
    <pivotField showAll="0"/>
    <pivotField showAll="0"/>
  </pivotFields>
  <rowFields count="1">
    <field x="26"/>
  </rowFields>
  <rowItems count="5">
    <i>
      <x/>
    </i>
    <i>
      <x v="1"/>
    </i>
    <i>
      <x v="2"/>
    </i>
    <i>
      <x v="4"/>
    </i>
    <i t="grand">
      <x/>
    </i>
  </rowItems>
  <colFields count="1">
    <field x="5"/>
  </colFields>
  <colItems count="5">
    <i>
      <x v="8"/>
    </i>
    <i>
      <x v="9"/>
    </i>
    <i>
      <x v="10"/>
    </i>
    <i>
      <x v="11"/>
    </i>
    <i>
      <x v="12"/>
    </i>
  </colItems>
  <dataFields count="1">
    <dataField name="Medel av F21" fld="26" subtotal="average" baseField="26" baseItem="2" numFmtId="166"/>
  </dataFields>
  <formats count="1">
    <format dxfId="1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xml><?xml version="1.0" encoding="utf-8"?>
<pivotTableDefinition xmlns="http://schemas.openxmlformats.org/spreadsheetml/2006/main" xmlns:mc="http://schemas.openxmlformats.org/markup-compatibility/2006" xmlns:xr="http://schemas.microsoft.com/office/spreadsheetml/2014/revision" mc:Ignorable="xr" xr:uid="{00000000-0007-0000-0800-000021000000}" name="Pivottabell40"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59:F165"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3"/>
        <item x="0"/>
        <item h="1" m="1" x="5"/>
        <item h="1"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1"/>
    </i>
    <i>
      <x v="2"/>
    </i>
    <i>
      <x v="5"/>
    </i>
    <i t="grand">
      <x/>
    </i>
  </rowItems>
  <colFields count="1">
    <field x="5"/>
  </colFields>
  <colItems count="5">
    <i>
      <x v="8"/>
    </i>
    <i>
      <x v="9"/>
    </i>
    <i>
      <x v="10"/>
    </i>
    <i>
      <x v="11"/>
    </i>
    <i>
      <x v="12"/>
    </i>
  </colItems>
  <dataFields count="1">
    <dataField name="Antal av F14"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2.xml><?xml version="1.0" encoding="utf-8"?>
<pivotTableDefinition xmlns="http://schemas.openxmlformats.org/spreadsheetml/2006/main" xmlns:mc="http://schemas.openxmlformats.org/markup-compatibility/2006" xmlns:xr="http://schemas.microsoft.com/office/spreadsheetml/2014/revision" mc:Ignorable="xr" xr:uid="{00000000-0007-0000-0800-00001C000000}" name="Pivottabell35"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135:P143"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axis="axisRow" dataField="1">
      <items count="8">
        <item m="1" x="3"/>
        <item x="1"/>
        <item m="1" x="4"/>
        <item m="1" x="6"/>
        <item m="1" x="2"/>
        <item h="1"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7">
    <i>
      <x/>
    </i>
    <i>
      <x v="1"/>
    </i>
    <i>
      <x v="2"/>
    </i>
    <i>
      <x v="3"/>
    </i>
    <i>
      <x v="4"/>
    </i>
    <i>
      <x v="6"/>
    </i>
    <i t="grand">
      <x/>
    </i>
  </rowItems>
  <colFields count="1">
    <field x="5"/>
  </colFields>
  <colItems count="5">
    <i>
      <x v="8"/>
    </i>
    <i>
      <x v="9"/>
    </i>
    <i>
      <x v="10"/>
    </i>
    <i>
      <x v="11"/>
    </i>
    <i>
      <x v="12"/>
    </i>
  </colItems>
  <dataFields count="1">
    <dataField name="Antal av F12" fld="17" subtotal="count" showDataAs="percentOfCol" baseField="17" baseItem="3" numFmtId="9"/>
  </dataFields>
  <formats count="10">
    <format dxfId="23">
      <pivotArea outline="0" collapsedLevelsAreSubtotals="1" fieldPosition="0"/>
    </format>
    <format dxfId="22">
      <pivotArea type="all" dataOnly="0" outline="0" fieldPosition="0"/>
    </format>
    <format dxfId="21">
      <pivotArea outline="0" collapsedLevelsAreSubtotals="1" fieldPosition="0"/>
    </format>
    <format dxfId="20">
      <pivotArea type="origin" dataOnly="0" labelOnly="1" outline="0" fieldPosition="0"/>
    </format>
    <format dxfId="19">
      <pivotArea field="5" type="button" dataOnly="0" labelOnly="1" outline="0" axis="axisCol" fieldPosition="0"/>
    </format>
    <format dxfId="18">
      <pivotArea type="topRight" dataOnly="0" labelOnly="1" outline="0" fieldPosition="0"/>
    </format>
    <format dxfId="17">
      <pivotArea field="17" type="button" dataOnly="0" labelOnly="1" outline="0" axis="axisRow" fieldPosition="0"/>
    </format>
    <format dxfId="16">
      <pivotArea dataOnly="0" labelOnly="1" fieldPosition="0">
        <references count="1">
          <reference field="17" count="0"/>
        </references>
      </pivotArea>
    </format>
    <format dxfId="15">
      <pivotArea dataOnly="0" labelOnly="1" grandRow="1" outline="0" fieldPosition="0"/>
    </format>
    <format dxfId="14">
      <pivotArea dataOnly="0" labelOnly="1"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00000000-0007-0000-0800-000040000000}" name="Pivottabell9"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40:Z45"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axis="axisRow" dataField="1" showAll="0" sortType="ascending">
      <items count="6">
        <item x="3"/>
        <item x="2"/>
        <item x="0"/>
        <item h="1" m="1" x="4"/>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4">
    <i>
      <x/>
    </i>
    <i>
      <x v="1"/>
    </i>
    <i>
      <x v="2"/>
    </i>
    <i t="grand">
      <x/>
    </i>
  </rowItems>
  <colFields count="1">
    <field x="5"/>
  </colFields>
  <colItems count="5">
    <i>
      <x v="8"/>
    </i>
    <i>
      <x v="9"/>
    </i>
    <i>
      <x v="10"/>
    </i>
    <i>
      <x v="11"/>
    </i>
    <i>
      <x v="12"/>
    </i>
  </colItems>
  <dataFields count="1">
    <dataField name="Medel av F4" fld="9" subtotal="average" baseField="9" baseItem="0" numFmtId="166"/>
  </dataFields>
  <formats count="1">
    <format dxfId="2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4.xml><?xml version="1.0" encoding="utf-8"?>
<pivotTableDefinition xmlns="http://schemas.openxmlformats.org/spreadsheetml/2006/main" xmlns:mc="http://schemas.openxmlformats.org/markup-compatibility/2006" xmlns:xr="http://schemas.microsoft.com/office/spreadsheetml/2014/revision" mc:Ignorable="xr" xr:uid="{00000000-0007-0000-0800-000013000000}" name="Pivottabell27"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110:Z115"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axis="axisRow" dataField="1" showAll="0">
      <items count="9">
        <item x="5"/>
        <item x="4"/>
        <item x="0"/>
        <item h="1" x="1"/>
        <item h="1" m="1" x="6"/>
        <item h="1" m="1" x="7"/>
        <item h="1" x="3"/>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4">
    <i>
      <x/>
    </i>
    <i>
      <x v="1"/>
    </i>
    <i>
      <x v="2"/>
    </i>
    <i t="grand">
      <x/>
    </i>
  </rowItems>
  <colFields count="1">
    <field x="5"/>
  </colFields>
  <colItems count="5">
    <i>
      <x v="8"/>
    </i>
    <i>
      <x v="9"/>
    </i>
    <i>
      <x v="10"/>
    </i>
    <i>
      <x v="11"/>
    </i>
    <i>
      <x v="12"/>
    </i>
  </colItems>
  <dataFields count="1">
    <dataField name="Medel av F10" fld="15" subtotal="average" baseField="15" baseItem="6" numFmtId="166"/>
  </dataFields>
  <formats count="1">
    <format dxfId="2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53CE2F3F-14CF-4176-87B8-E231D0F959DD}" name="Pivottabell78"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289:Z294"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1"/>
        <item x="2"/>
        <item x="0"/>
        <item t="default"/>
      </items>
    </pivotField>
  </pivotFields>
  <rowFields count="1">
    <field x="31"/>
  </rowFields>
  <rowItems count="4">
    <i>
      <x/>
    </i>
    <i>
      <x v="1"/>
    </i>
    <i>
      <x v="2"/>
    </i>
    <i t="grand">
      <x/>
    </i>
  </rowItems>
  <colFields count="1">
    <field x="5"/>
  </colFields>
  <colItems count="5">
    <i>
      <x v="8"/>
    </i>
    <i>
      <x v="9"/>
    </i>
    <i>
      <x v="10"/>
    </i>
    <i>
      <x v="11"/>
    </i>
    <i>
      <x v="12"/>
    </i>
  </colItems>
  <dataFields count="1">
    <dataField name="Medel av F26" fld="31" subtotal="average" baseField="31" baseItem="0"/>
  </dataFields>
  <formats count="1">
    <format dxfId="2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6.xml><?xml version="1.0" encoding="utf-8"?>
<pivotTableDefinition xmlns="http://schemas.openxmlformats.org/spreadsheetml/2006/main" xmlns:mc="http://schemas.openxmlformats.org/markup-compatibility/2006" xmlns:xr="http://schemas.microsoft.com/office/spreadsheetml/2014/revision" mc:Ignorable="xr" xr:uid="{00000000-0007-0000-0800-00002D000000}" name="Pivottabell51"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204:Z210"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x="4"/>
        <item x="0"/>
        <item h="1" m="1" x="5"/>
        <item x="3"/>
        <item h="1" x="1"/>
        <item t="default"/>
      </items>
    </pivotField>
    <pivotField showAll="0"/>
    <pivotField showAll="0"/>
    <pivotField showAll="0"/>
    <pivotField showAll="0"/>
    <pivotField showAll="0"/>
    <pivotField showAll="0"/>
    <pivotField showAll="0"/>
    <pivotField showAll="0"/>
  </pivotFields>
  <rowFields count="1">
    <field x="23"/>
  </rowFields>
  <rowItems count="5">
    <i>
      <x/>
    </i>
    <i>
      <x v="1"/>
    </i>
    <i>
      <x v="2"/>
    </i>
    <i>
      <x v="4"/>
    </i>
    <i t="grand">
      <x/>
    </i>
  </rowItems>
  <colFields count="1">
    <field x="5"/>
  </colFields>
  <colItems count="5">
    <i>
      <x v="8"/>
    </i>
    <i>
      <x v="9"/>
    </i>
    <i>
      <x v="10"/>
    </i>
    <i>
      <x v="11"/>
    </i>
    <i>
      <x v="12"/>
    </i>
  </colItems>
  <dataFields count="1">
    <dataField name="Medel av F18" fld="23" subtotal="average" baseField="23" baseItem="1" numFmtId="166"/>
  </dataFields>
  <formats count="1">
    <format dxfId="2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7.xml><?xml version="1.0" encoding="utf-8"?>
<pivotTableDefinition xmlns="http://schemas.openxmlformats.org/spreadsheetml/2006/main" xmlns:mc="http://schemas.openxmlformats.org/markup-compatibility/2006" xmlns:xr="http://schemas.microsoft.com/office/spreadsheetml/2014/revision" mc:Ignorable="xr" xr:uid="{00000000-0007-0000-0800-00000F000000}" name="Pivottabell23"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84:P90"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axis="axisRow" dataField="1">
      <items count="9">
        <item x="5"/>
        <item x="4"/>
        <item x="0"/>
        <item x="1"/>
        <item h="1" m="1" x="6"/>
        <item h="1" m="1" x="7"/>
        <item h="1" x="3"/>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2"/>
    </i>
    <i>
      <x v="3"/>
    </i>
    <i t="grand">
      <x/>
    </i>
  </rowItems>
  <colFields count="1">
    <field x="5"/>
  </colFields>
  <colItems count="5">
    <i>
      <x v="8"/>
    </i>
    <i>
      <x v="9"/>
    </i>
    <i>
      <x v="10"/>
    </i>
    <i>
      <x v="11"/>
    </i>
    <i>
      <x v="12"/>
    </i>
  </colItems>
  <dataFields count="1">
    <dataField name="Antal av F8" fld="13" subtotal="count" showDataAs="percentOfCol" baseField="13" baseItem="4" numFmtId="10"/>
  </dataFields>
  <formats count="2">
    <format dxfId="29">
      <pivotArea outline="0" collapsedLevelsAreSubtotals="1" fieldPosition="0">
        <references count="1">
          <reference field="5" count="4" selected="0">
            <x v="4"/>
            <x v="5"/>
            <x v="6"/>
            <x v="7"/>
          </reference>
        </references>
      </pivotArea>
    </format>
    <format dxfId="28">
      <pivotArea outline="0" collapsedLevelsAreSubtotals="1" fieldPosition="0">
        <references count="1">
          <reference field="5"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8.xml><?xml version="1.0" encoding="utf-8"?>
<pivotTableDefinition xmlns="http://schemas.openxmlformats.org/spreadsheetml/2006/main" xmlns:mc="http://schemas.openxmlformats.org/markup-compatibility/2006" xmlns:xr="http://schemas.microsoft.com/office/spreadsheetml/2014/revision" mc:Ignorable="xr" xr:uid="{00000000-0007-0000-0800-000022000000}" name="Pivottabell41"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159:P165"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axis="axisRow" dataField="1">
      <items count="7">
        <item x="4"/>
        <item x="3"/>
        <item x="0"/>
        <item h="1" m="1" x="5"/>
        <item x="2"/>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1"/>
    </i>
    <i>
      <x v="2"/>
    </i>
    <i>
      <x v="4"/>
    </i>
    <i t="grand">
      <x/>
    </i>
  </rowItems>
  <colFields count="1">
    <field x="5"/>
  </colFields>
  <colItems count="5">
    <i>
      <x v="8"/>
    </i>
    <i>
      <x v="9"/>
    </i>
    <i>
      <x v="10"/>
    </i>
    <i>
      <x v="11"/>
    </i>
    <i>
      <x v="12"/>
    </i>
  </colItems>
  <dataFields count="1">
    <dataField name="Antal av F14" fld="19" subtotal="count" showDataAs="percentOfCol" baseField="19" baseItem="1" numFmtId="9"/>
  </dataFields>
  <formats count="1">
    <format dxfId="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9.xml><?xml version="1.0" encoding="utf-8"?>
<pivotTableDefinition xmlns="http://schemas.openxmlformats.org/spreadsheetml/2006/main" xmlns:mc="http://schemas.openxmlformats.org/markup-compatibility/2006" xmlns:xr="http://schemas.microsoft.com/office/spreadsheetml/2014/revision" mc:Ignorable="xr" xr:uid="{00000000-0007-0000-0800-00000E000000}" name="Pivottabell22"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84:F90"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axis="axisRow" dataField="1" showAll="0">
      <items count="9">
        <item x="5"/>
        <item x="4"/>
        <item x="0"/>
        <item x="1"/>
        <item h="1" m="1" x="6"/>
        <item h="1" x="3"/>
        <item h="1" m="1" x="7"/>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2"/>
    </i>
    <i>
      <x v="3"/>
    </i>
    <i t="grand">
      <x/>
    </i>
  </rowItems>
  <colFields count="1">
    <field x="5"/>
  </colFields>
  <colItems count="5">
    <i>
      <x v="8"/>
    </i>
    <i>
      <x v="9"/>
    </i>
    <i>
      <x v="10"/>
    </i>
    <i>
      <x v="11"/>
    </i>
    <i>
      <x v="12"/>
    </i>
  </colItems>
  <dataFields count="1">
    <dataField name="Antal av F8"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55325E76-84EE-4A84-B29F-02CAC8C0D596}" name="Pivottabell20" cacheId="0" applyNumberFormats="0" applyBorderFormats="0" applyFontFormats="0" applyPatternFormats="0" applyAlignmentFormats="0" applyWidthHeightFormats="1" dataCaption="Värden" updatedVersion="8" minRefreshableVersion="3" colGrandTotals="0" itemPrintTitles="1" createdVersion="6" indent="0" multipleFieldFilters="0">
  <location ref="K61:S68" firstHeaderRow="1" firstDataRow="2" firstDataCol="1"/>
  <pivotFields count="32">
    <pivotField showAll="0"/>
    <pivotField showAll="0"/>
    <pivotField showAll="0">
      <items count="6">
        <item x="0"/>
        <item x="1"/>
        <item x="2"/>
        <item m="1" x="4"/>
        <item x="3"/>
        <item t="default"/>
      </items>
    </pivotField>
    <pivotField showAll="0"/>
    <pivotField showAll="0"/>
    <pivotField axis="axisCol" showAll="0">
      <items count="9">
        <item x="1"/>
        <item x="3"/>
        <item x="4"/>
        <item x="2"/>
        <item x="0"/>
        <item x="5"/>
        <item x="6"/>
        <item x="7"/>
        <item t="default"/>
      </items>
    </pivotField>
    <pivotField showAll="0">
      <items count="6">
        <item m="1" x="3"/>
        <item x="1"/>
        <item x="0"/>
        <item m="1" x="4"/>
        <item x="2"/>
        <item t="default"/>
      </items>
    </pivotField>
    <pivotField showAll="0"/>
    <pivotField showAll="0"/>
    <pivotField showAll="0"/>
    <pivotField showAll="0"/>
    <pivotField showAll="0"/>
    <pivotField axis="axisRow" dataField="1" showAll="0">
      <items count="6">
        <item x="3"/>
        <item x="0"/>
        <item x="2"/>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6">
    <i>
      <x/>
    </i>
    <i>
      <x v="1"/>
    </i>
    <i>
      <x v="2"/>
    </i>
    <i>
      <x v="3"/>
    </i>
    <i>
      <x v="4"/>
    </i>
    <i t="grand">
      <x/>
    </i>
  </rowItems>
  <colFields count="1">
    <field x="5"/>
  </colFields>
  <colItems count="8">
    <i>
      <x/>
    </i>
    <i>
      <x v="1"/>
    </i>
    <i>
      <x v="2"/>
    </i>
    <i>
      <x v="3"/>
    </i>
    <i>
      <x v="4"/>
    </i>
    <i>
      <x v="5"/>
    </i>
    <i>
      <x v="6"/>
    </i>
    <i>
      <x v="7"/>
    </i>
  </colItems>
  <dataFields count="1">
    <dataField name="Antal av F7" fld="12"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0.xml><?xml version="1.0" encoding="utf-8"?>
<pivotTableDefinition xmlns="http://schemas.openxmlformats.org/spreadsheetml/2006/main" xmlns:mc="http://schemas.openxmlformats.org/markup-compatibility/2006" xmlns:xr="http://schemas.microsoft.com/office/spreadsheetml/2014/revision" mc:Ignorable="xr" xr:uid="{00000000-0007-0000-0800-000025000000}" name="Pivottabell44"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170:P176"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7">
        <item x="1"/>
        <item x="3"/>
        <item x="0"/>
        <item h="1" m="1" x="5"/>
        <item x="4"/>
        <item h="1" x="2"/>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1"/>
    </i>
    <i>
      <x v="2"/>
    </i>
    <i>
      <x v="4"/>
    </i>
    <i t="grand">
      <x/>
    </i>
  </rowItems>
  <colFields count="1">
    <field x="5"/>
  </colFields>
  <colItems count="5">
    <i>
      <x v="8"/>
    </i>
    <i>
      <x v="9"/>
    </i>
    <i>
      <x v="10"/>
    </i>
    <i>
      <x v="11"/>
    </i>
    <i>
      <x v="12"/>
    </i>
  </colItems>
  <dataFields count="1">
    <dataField name="Antal av F15" fld="20" subtotal="count" showDataAs="percentOfCol" baseField="20" baseItem="1" numFmtId="9"/>
  </dataFields>
  <formats count="1">
    <format dxfId="3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1.xml><?xml version="1.0" encoding="utf-8"?>
<pivotTableDefinition xmlns="http://schemas.openxmlformats.org/spreadsheetml/2006/main" xmlns:mc="http://schemas.openxmlformats.org/markup-compatibility/2006" xmlns:xr="http://schemas.microsoft.com/office/spreadsheetml/2014/revision" mc:Ignorable="xr" xr:uid="{00000000-0007-0000-0800-000023000000}" name="Pivottabell42"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170:Z176"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x="3"/>
        <item x="0"/>
        <item h="1" m="1" x="5"/>
        <item x="4"/>
        <item h="1" x="2"/>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1"/>
    </i>
    <i>
      <x v="2"/>
    </i>
    <i>
      <x v="4"/>
    </i>
    <i t="grand">
      <x/>
    </i>
  </rowItems>
  <colFields count="1">
    <field x="5"/>
  </colFields>
  <colItems count="5">
    <i>
      <x v="8"/>
    </i>
    <i>
      <x v="9"/>
    </i>
    <i>
      <x v="10"/>
    </i>
    <i>
      <x v="11"/>
    </i>
    <i>
      <x v="12"/>
    </i>
  </colItems>
  <dataFields count="1">
    <dataField name="Medel av F15" fld="20" subtotal="average" baseField="20" baseItem="2" numFmtId="166"/>
  </dataFields>
  <formats count="1">
    <format dxfId="3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2.xml><?xml version="1.0" encoding="utf-8"?>
<pivotTableDefinition xmlns="http://schemas.openxmlformats.org/spreadsheetml/2006/main" xmlns:mc="http://schemas.openxmlformats.org/markup-compatibility/2006" xmlns:xr="http://schemas.microsoft.com/office/spreadsheetml/2014/revision" mc:Ignorable="xr" xr:uid="{7482E85D-5E45-44DD-9057-DBD09DF44BDE}" name="Pivottabell36"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96:B300" firstHeaderRow="1" firstDataRow="2" firstDataCol="1"/>
  <pivotFields count="32">
    <pivotField showAll="0"/>
    <pivotField showAll="0"/>
    <pivotField axis="axisRow" dataField="1"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6"/>
        <item m="1" x="95"/>
        <item m="1" x="28"/>
        <item m="1" x="24"/>
        <item m="1" x="70"/>
        <item m="1" x="52"/>
        <item m="1" x="12"/>
        <item m="1" x="89"/>
        <item m="1" x="5"/>
        <item m="1" x="41"/>
        <item m="1" x="26"/>
        <item m="1" x="8"/>
        <item m="1" x="13"/>
        <item m="1" x="9"/>
        <item x="3"/>
        <item t="default"/>
      </items>
    </pivotField>
    <pivotField showAll="0"/>
    <pivotField showAll="0"/>
    <pivotField axis="axisCol" showAll="0">
      <items count="14">
        <item h="1" m="1" x="8"/>
        <item h="1" m="1" x="11"/>
        <item h="1" m="1" x="6"/>
        <item h="1" m="1" x="10"/>
        <item h="1" m="1" x="5"/>
        <item h="1" m="1" x="9"/>
        <item h="1" m="1" x="12"/>
        <item h="1" m="1" x="7"/>
        <item h="1" x="1"/>
        <item h="1" x="0"/>
        <item h="1" x="2"/>
        <item h="1"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pivotField showAll="0"/>
    <pivotField showAll="0"/>
  </pivotFields>
  <rowFields count="1">
    <field x="2"/>
  </rowFields>
  <rowItems count="3">
    <i>
      <x v="1"/>
    </i>
    <i>
      <x v="14"/>
    </i>
    <i t="grand">
      <x/>
    </i>
  </rowItems>
  <colFields count="1">
    <field x="5"/>
  </colFields>
  <colItems count="1">
    <i>
      <x v="12"/>
    </i>
  </colItem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3.xml><?xml version="1.0" encoding="utf-8"?>
<pivotTableDefinition xmlns="http://schemas.openxmlformats.org/spreadsheetml/2006/main" xmlns:mc="http://schemas.openxmlformats.org/markup-compatibility/2006" xmlns:xr="http://schemas.microsoft.com/office/spreadsheetml/2014/revision" mc:Ignorable="xr" xr:uid="{1E665F0F-7A3A-445F-A399-DB605B38C920}" name="Pivottabell73"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79:F284"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pivotField axis="axisRow" dataField="1" showAll="0">
      <items count="4">
        <item x="1"/>
        <item x="2"/>
        <item x="0"/>
        <item t="default"/>
      </items>
    </pivotField>
    <pivotField showAll="0"/>
  </pivotFields>
  <rowFields count="1">
    <field x="30"/>
  </rowFields>
  <rowItems count="4">
    <i>
      <x/>
    </i>
    <i>
      <x v="1"/>
    </i>
    <i>
      <x v="2"/>
    </i>
    <i t="grand">
      <x/>
    </i>
  </rowItems>
  <colFields count="1">
    <field x="5"/>
  </colFields>
  <colItems count="5">
    <i>
      <x v="8"/>
    </i>
    <i>
      <x v="9"/>
    </i>
    <i>
      <x v="10"/>
    </i>
    <i>
      <x v="11"/>
    </i>
    <i>
      <x v="12"/>
    </i>
  </colItems>
  <dataFields count="1">
    <dataField name="Antal av F25" fld="30" subtotal="count" baseField="3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4.xml><?xml version="1.0" encoding="utf-8"?>
<pivotTableDefinition xmlns="http://schemas.openxmlformats.org/spreadsheetml/2006/main" xmlns:mc="http://schemas.openxmlformats.org/markup-compatibility/2006" xmlns:xr="http://schemas.microsoft.com/office/spreadsheetml/2014/revision" mc:Ignorable="xr" xr:uid="{868A879D-0C8F-48FD-9B4C-1C8127A90D1D}" name="Pivottabell77"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289:P294"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pivotField showAll="0"/>
    <pivotField showAll="0"/>
    <pivotField showAll="0"/>
    <pivotField axis="axisRow" dataField="1" showAll="0">
      <items count="4">
        <item x="1"/>
        <item x="2"/>
        <item x="0"/>
        <item t="default"/>
      </items>
    </pivotField>
  </pivotFields>
  <rowFields count="1">
    <field x="31"/>
  </rowFields>
  <rowItems count="4">
    <i>
      <x/>
    </i>
    <i>
      <x v="1"/>
    </i>
    <i>
      <x v="2"/>
    </i>
    <i t="grand">
      <x/>
    </i>
  </rowItems>
  <colFields count="1">
    <field x="5"/>
  </colFields>
  <colItems count="5">
    <i>
      <x v="8"/>
    </i>
    <i>
      <x v="9"/>
    </i>
    <i>
      <x v="10"/>
    </i>
    <i>
      <x v="11"/>
    </i>
    <i>
      <x v="12"/>
    </i>
  </colItems>
  <dataFields count="1">
    <dataField name="Antal av F26" fld="31" subtotal="count" showDataAs="percentOfCol" baseField="31" baseItem="0" numFmtId="9"/>
  </dataFields>
  <formats count="2">
    <format dxfId="34">
      <pivotArea outline="0" collapsedLevelsAreSubtotals="1" fieldPosition="0"/>
    </format>
    <format dxfId="33">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5.xml><?xml version="1.0" encoding="utf-8"?>
<pivotTableDefinition xmlns="http://schemas.openxmlformats.org/spreadsheetml/2006/main" xmlns:mc="http://schemas.openxmlformats.org/markup-compatibility/2006" xmlns:xr="http://schemas.microsoft.com/office/spreadsheetml/2014/revision" mc:Ignorable="xr" xr:uid="{00000000-0007-0000-0800-00002B000000}" name="Pivottabell5"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18:Z23"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axis="axisRow" dataField="1" showAll="0" defaultSubtotal="0">
      <items count="4">
        <item x="1"/>
        <item x="2"/>
        <item x="0"/>
        <item h="1" m="1"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4">
    <i>
      <x/>
    </i>
    <i>
      <x v="1"/>
    </i>
    <i>
      <x v="2"/>
    </i>
    <i t="grand">
      <x/>
    </i>
  </rowItems>
  <colFields count="1">
    <field x="5"/>
  </colFields>
  <colItems count="5">
    <i>
      <x v="8"/>
    </i>
    <i>
      <x v="9"/>
    </i>
    <i>
      <x v="10"/>
    </i>
    <i>
      <x v="11"/>
    </i>
    <i>
      <x v="12"/>
    </i>
  </colItems>
  <dataFields count="1">
    <dataField name="Medel av F2" fld="7" subtotal="average" baseField="7" baseItem="0" numFmtId="166"/>
  </dataFields>
  <formats count="1">
    <format dxfId="3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6.xml><?xml version="1.0" encoding="utf-8"?>
<pivotTableDefinition xmlns="http://schemas.openxmlformats.org/spreadsheetml/2006/main" xmlns:mc="http://schemas.openxmlformats.org/markup-compatibility/2006" xmlns:xr="http://schemas.microsoft.com/office/spreadsheetml/2014/revision" mc:Ignorable="xr" xr:uid="{00000000-0007-0000-0800-00003D000000}" name="Pivottabell66"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W4:W5" firstHeaderRow="1" firstDataRow="1" firstDataCol="0" rowPageCount="2" colPageCount="1"/>
  <pivotFields count="32">
    <pivotField showAll="0"/>
    <pivotField showAll="0"/>
    <pivotField axis="axisPage"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6"/>
        <item m="1" x="95"/>
        <item m="1" x="28"/>
        <item m="1" x="24"/>
        <item m="1" x="70"/>
        <item m="1" x="52"/>
        <item m="1" x="12"/>
        <item m="1" x="89"/>
        <item m="1" x="5"/>
        <item m="1" x="41"/>
        <item m="1" x="26"/>
        <item m="1" x="8"/>
        <item m="1" x="13"/>
        <item m="1" x="9"/>
        <item x="3"/>
        <item t="default"/>
      </items>
    </pivotField>
    <pivotField dataField="1" showAll="0"/>
    <pivotField showAll="0"/>
    <pivotField axis="axisPage" multipleItemSelectionAllowed="1" showAll="0">
      <items count="14">
        <item m="1" x="8"/>
        <item m="1" x="11"/>
        <item m="1" x="6"/>
        <item h="1" m="1" x="10"/>
        <item h="1" m="1" x="5"/>
        <item h="1" m="1" x="9"/>
        <item h="1" m="1" x="12"/>
        <item h="1" m="1" x="7"/>
        <item h="1" x="1"/>
        <item h="1" x="0"/>
        <item h="1" x="2"/>
        <item h="1"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5" hier="-1"/>
    <pageField fld="2" hier="-1"/>
  </pageFields>
  <dataFields count="1">
    <dataField name="Antal av Kod" fld="3" subtotal="count" baseField="0" baseItem="360082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7.xml><?xml version="1.0" encoding="utf-8"?>
<pivotTableDefinition xmlns="http://schemas.openxmlformats.org/spreadsheetml/2006/main" xmlns:mc="http://schemas.openxmlformats.org/markup-compatibility/2006" xmlns:xr="http://schemas.microsoft.com/office/spreadsheetml/2014/revision" mc:Ignorable="xr" xr:uid="{00000000-0007-0000-0800-00003E000000}" name="Pivottabell7" cacheId="1"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9:F34"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showAll="0" defaultSubtotal="0"/>
    <pivotField axis="axisRow" dataField="1">
      <items count="5">
        <item x="2"/>
        <item x="1"/>
        <item x="0"/>
        <item h="1"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4">
    <i>
      <x/>
    </i>
    <i>
      <x v="1"/>
    </i>
    <i>
      <x v="2"/>
    </i>
    <i t="grand">
      <x/>
    </i>
  </rowItems>
  <colFields count="1">
    <field x="5"/>
  </colFields>
  <colItems count="5">
    <i>
      <x v="8"/>
    </i>
    <i>
      <x v="9"/>
    </i>
    <i>
      <x v="10"/>
    </i>
    <i>
      <x v="11"/>
    </i>
    <i>
      <x v="12"/>
    </i>
  </colItems>
  <dataFields count="1">
    <dataField name="Antal av F3"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8.xml><?xml version="1.0" encoding="utf-8"?>
<pivotTableDefinition xmlns="http://schemas.openxmlformats.org/spreadsheetml/2006/main" xmlns:mc="http://schemas.openxmlformats.org/markup-compatibility/2006" xmlns:xr="http://schemas.microsoft.com/office/spreadsheetml/2014/revision" mc:Ignorable="xr" xr:uid="{00000000-0007-0000-0800-00001E000000}" name="Pivottabell38"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148:P153"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axis="axisRow" dataField="1">
      <items count="7">
        <item x="0"/>
        <item x="1"/>
        <item h="1" m="1" x="4"/>
        <item h="1" m="1" x="5"/>
        <item x="3"/>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4">
    <i>
      <x/>
    </i>
    <i>
      <x v="1"/>
    </i>
    <i>
      <x v="4"/>
    </i>
    <i t="grand">
      <x/>
    </i>
  </rowItems>
  <colFields count="1">
    <field x="5"/>
  </colFields>
  <colItems count="5">
    <i>
      <x v="8"/>
    </i>
    <i>
      <x v="9"/>
    </i>
    <i>
      <x v="10"/>
    </i>
    <i>
      <x v="11"/>
    </i>
    <i>
      <x v="12"/>
    </i>
  </colItems>
  <dataFields count="1">
    <dataField name="Antal av F13" fld="18" subtotal="count" showDataAs="percentOfCol" baseField="18" baseItem="4" numFmtId="9"/>
  </dataFields>
  <formats count="1">
    <format dxfId="3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9.xml><?xml version="1.0" encoding="utf-8"?>
<pivotTableDefinition xmlns="http://schemas.openxmlformats.org/spreadsheetml/2006/main" xmlns:mc="http://schemas.openxmlformats.org/markup-compatibility/2006" xmlns:xr="http://schemas.microsoft.com/office/spreadsheetml/2014/revision" mc:Ignorable="xr" xr:uid="{00000000-0007-0000-0800-000035000000}" name="Pivottabell59" cacheId="1"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226:P232" firstHeaderRow="1" firstDataRow="2" firstDataCol="1"/>
  <pivotFields count="32">
    <pivotField showAll="0"/>
    <pivotField showAll="0"/>
    <pivotField showAll="0">
      <items count="102">
        <item m="1" x="31"/>
        <item x="0"/>
        <item m="1" x="27"/>
        <item m="1" x="98"/>
        <item m="1" x="22"/>
        <item m="1" x="53"/>
        <item m="1" x="75"/>
        <item m="1" x="64"/>
        <item m="1" x="63"/>
        <item m="1" x="44"/>
        <item m="1" x="69"/>
        <item m="1" x="100"/>
        <item m="1" x="62"/>
        <item m="1" x="37"/>
        <item x="1"/>
        <item m="1" x="55"/>
        <item m="1" x="90"/>
        <item m="1" x="46"/>
        <item m="1" x="99"/>
        <item m="1" x="88"/>
        <item m="1" x="11"/>
        <item m="1" x="42"/>
        <item m="1" x="57"/>
        <item m="1" x="65"/>
        <item m="1" x="84"/>
        <item m="1" x="83"/>
        <item m="1" x="59"/>
        <item m="1" x="7"/>
        <item m="1" x="73"/>
        <item m="1" x="39"/>
        <item m="1" x="74"/>
        <item x="2"/>
        <item m="1" x="32"/>
        <item m="1" x="34"/>
        <item m="1" x="92"/>
        <item m="1" x="67"/>
        <item m="1" x="78"/>
        <item m="1" x="61"/>
        <item m="1" x="94"/>
        <item m="1" x="85"/>
        <item m="1" x="29"/>
        <item m="1" x="86"/>
        <item m="1" x="76"/>
        <item m="1" x="79"/>
        <item m="1" x="45"/>
        <item m="1" x="23"/>
        <item m="1" x="36"/>
        <item m="1" x="51"/>
        <item m="1" x="91"/>
        <item m="1" x="93"/>
        <item m="1" x="66"/>
        <item m="1" x="17"/>
        <item m="1" x="15"/>
        <item m="1" x="81"/>
        <item m="1" x="71"/>
        <item m="1" x="82"/>
        <item m="1" x="87"/>
        <item m="1" x="4"/>
        <item m="1" x="14"/>
        <item m="1" x="18"/>
        <item m="1" x="47"/>
        <item m="1" x="80"/>
        <item m="1" x="56"/>
        <item m="1" x="72"/>
        <item m="1" x="43"/>
        <item m="1" x="97"/>
        <item m="1" x="68"/>
        <item m="1" x="50"/>
        <item m="1" x="48"/>
        <item m="1" x="10"/>
        <item m="1" x="21"/>
        <item m="1" x="77"/>
        <item m="1" x="49"/>
        <item m="1" x="40"/>
        <item m="1" x="25"/>
        <item m="1" x="20"/>
        <item m="1" x="38"/>
        <item m="1" x="96"/>
        <item m="1" x="30"/>
        <item m="1" x="19"/>
        <item m="1" x="16"/>
        <item m="1" x="60"/>
        <item m="1" x="35"/>
        <item m="1" x="33"/>
        <item m="1" x="58"/>
        <item m="1" x="54"/>
        <item m="1" x="95"/>
        <item m="1" x="52"/>
        <item m="1" x="12"/>
        <item m="1" x="89"/>
        <item m="1" x="5"/>
        <item m="1" x="41"/>
        <item m="1" x="26"/>
        <item m="1" x="8"/>
        <item m="1" x="6"/>
        <item m="1" x="28"/>
        <item m="1" x="24"/>
        <item m="1" x="70"/>
        <item m="1" x="13"/>
        <item m="1" x="9"/>
        <item x="3"/>
        <item t="default"/>
      </items>
    </pivotField>
    <pivotField showAll="0"/>
    <pivotField showAll="0"/>
    <pivotField axis="axisCol" showAll="0">
      <items count="14">
        <item m="1" x="8"/>
        <item m="1" x="11"/>
        <item m="1" x="6"/>
        <item m="1" x="10"/>
        <item m="1" x="5"/>
        <item m="1" x="9"/>
        <item m="1" x="12"/>
        <item m="1" x="7"/>
        <item x="1"/>
        <item x="0"/>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7">
        <item x="4"/>
        <item x="2"/>
        <item x="0"/>
        <item h="1" m="1" x="5"/>
        <item x="3"/>
        <item h="1" x="1"/>
        <item t="default"/>
      </items>
    </pivotField>
    <pivotField showAll="0"/>
    <pivotField showAll="0"/>
    <pivotField showAll="0"/>
    <pivotField showAll="0"/>
    <pivotField showAll="0"/>
    <pivotField showAll="0"/>
  </pivotFields>
  <rowFields count="1">
    <field x="25"/>
  </rowFields>
  <rowItems count="5">
    <i>
      <x/>
    </i>
    <i>
      <x v="1"/>
    </i>
    <i>
      <x v="2"/>
    </i>
    <i>
      <x v="4"/>
    </i>
    <i t="grand">
      <x/>
    </i>
  </rowItems>
  <colFields count="1">
    <field x="5"/>
  </colFields>
  <colItems count="5">
    <i>
      <x v="8"/>
    </i>
    <i>
      <x v="9"/>
    </i>
    <i>
      <x v="10"/>
    </i>
    <i>
      <x v="11"/>
    </i>
    <i>
      <x v="12"/>
    </i>
  </colItems>
  <dataFields count="1">
    <dataField name="Antal av F20" fld="25" subtotal="count" showDataAs="percentOfCol" baseField="25" baseItem="2" numFmtId="9"/>
  </dataFields>
  <formats count="1">
    <format dxfId="3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sultatenhet" xr10:uid="{00000000-0013-0000-FFFF-FFFF01000000}" sourceName="Resultatenhet">
  <pivotTables>
    <pivotTable tabId="20" name="Pivottabell1"/>
    <pivotTable tabId="20" name="Pivottabell10"/>
    <pivotTable tabId="20" name="Pivottabell11"/>
    <pivotTable tabId="20" name="Pivottabell12"/>
    <pivotTable tabId="20" name="Pivottabell13"/>
    <pivotTable tabId="20" name="Pivottabell14"/>
    <pivotTable tabId="20" name="Pivottabell15"/>
    <pivotTable tabId="20" name="Pivottabell16"/>
    <pivotTable tabId="20" name="Pivottabell17"/>
    <pivotTable tabId="20" name="Pivottabell18"/>
    <pivotTable tabId="20" name="Pivottabell19"/>
    <pivotTable tabId="20" name="Pivottabell2"/>
    <pivotTable tabId="20" name="Pivottabell20"/>
    <pivotTable tabId="20" name="Pivottabell21"/>
    <pivotTable tabId="20" name="Pivottabell22"/>
    <pivotTable tabId="20" name="Pivottabell23"/>
    <pivotTable tabId="20" name="Pivottabell24"/>
    <pivotTable tabId="20" name="Pivottabell25"/>
    <pivotTable tabId="20" name="Pivottabell26"/>
    <pivotTable tabId="20" name="Pivottabell27"/>
    <pivotTable tabId="20" name="Pivottabell28"/>
    <pivotTable tabId="20" name="Pivottabell29"/>
    <pivotTable tabId="20" name="Pivottabell3"/>
    <pivotTable tabId="20" name="Pivottabell30"/>
    <pivotTable tabId="20" name="Pivottabell31"/>
    <pivotTable tabId="20" name="Pivottabell32"/>
    <pivotTable tabId="20" name="Pivottabell33"/>
    <pivotTable tabId="20" name="Pivottabell34"/>
    <pivotTable tabId="20" name="Pivottabell35"/>
    <pivotTable tabId="20" name="Pivottabell37"/>
    <pivotTable tabId="20" name="Pivottabell38"/>
    <pivotTable tabId="20" name="Pivottabell39"/>
    <pivotTable tabId="20" name="Pivottabell4"/>
    <pivotTable tabId="20" name="Pivottabell40"/>
    <pivotTable tabId="20" name="Pivottabell41"/>
    <pivotTable tabId="20" name="Pivottabell42"/>
    <pivotTable tabId="20" name="Pivottabell43"/>
    <pivotTable tabId="20" name="Pivottabell44"/>
    <pivotTable tabId="20" name="Pivottabell45"/>
    <pivotTable tabId="20" name="Pivottabell46"/>
    <pivotTable tabId="20" name="Pivottabell47"/>
    <pivotTable tabId="20" name="Pivottabell48"/>
    <pivotTable tabId="20" name="Pivottabell49"/>
    <pivotTable tabId="20" name="Pivottabell5"/>
    <pivotTable tabId="20" name="Pivottabell50"/>
    <pivotTable tabId="20" name="Pivottabell51"/>
    <pivotTable tabId="20" name="Pivottabell52"/>
    <pivotTable tabId="20" name="Pivottabell53"/>
    <pivotTable tabId="20" name="Pivottabell54"/>
    <pivotTable tabId="20" name="Pivottabell55"/>
    <pivotTable tabId="20" name="Pivottabell56"/>
    <pivotTable tabId="20" name="Pivottabell57"/>
    <pivotTable tabId="20" name="Pivottabell58"/>
    <pivotTable tabId="20" name="Pivottabell59"/>
    <pivotTable tabId="20" name="Pivottabell6"/>
    <pivotTable tabId="20" name="Pivottabell60"/>
    <pivotTable tabId="20" name="Pivottabell61"/>
    <pivotTable tabId="20" name="Pivottabell62"/>
    <pivotTable tabId="20" name="Pivottabell63"/>
    <pivotTable tabId="20" name="Pivottabell64"/>
    <pivotTable tabId="20" name="Pivottabell65"/>
    <pivotTable tabId="20" name="Pivottabell66"/>
    <pivotTable tabId="20" name="Pivottabell7"/>
    <pivotTable tabId="20" name="Pivottabell8"/>
    <pivotTable tabId="20" name="Pivottabell9"/>
    <pivotTable tabId="20" name="Pivottabell36"/>
    <pivotTable tabId="20" name="Pivottabell67"/>
    <pivotTable tabId="20" name="Pivottabell68"/>
    <pivotTable tabId="20" name="Pivottabell69"/>
    <pivotTable tabId="20" name="Pivottabell70"/>
    <pivotTable tabId="20" name="Pivottabell71"/>
    <pivotTable tabId="20" name="Pivottabell72"/>
    <pivotTable tabId="20" name="Pivottabell73"/>
    <pivotTable tabId="20" name="Pivottabell74"/>
    <pivotTable tabId="20" name="Pivottabell75"/>
    <pivotTable tabId="20" name="Pivottabell76"/>
    <pivotTable tabId="20" name="Pivottabell77"/>
    <pivotTable tabId="20" name="Pivottabell78"/>
  </pivotTables>
  <data>
    <tabular pivotCacheId="1" showMissing="0">
      <items count="101">
        <i x="0" s="1"/>
        <i x="1" s="1"/>
        <i x="2" s="1"/>
        <i x="3" s="1"/>
        <i x="31" s="1" nd="1"/>
        <i x="27" s="1" nd="1"/>
        <i x="98" s="1" nd="1"/>
        <i x="22" s="1" nd="1"/>
        <i x="53" s="1" nd="1"/>
        <i x="75" s="1" nd="1"/>
        <i x="64" s="1" nd="1"/>
        <i x="63" s="1" nd="1"/>
        <i x="44" s="1" nd="1"/>
        <i x="69" s="1" nd="1"/>
        <i x="100" s="1" nd="1"/>
        <i x="62" s="1" nd="1"/>
        <i x="37" s="1" nd="1"/>
        <i x="55" s="1" nd="1"/>
        <i x="90" s="1" nd="1"/>
        <i x="46" s="1" nd="1"/>
        <i x="99" s="1" nd="1"/>
        <i x="88" s="1" nd="1"/>
        <i x="11" s="1" nd="1"/>
        <i x="42" s="1" nd="1"/>
        <i x="57" s="1" nd="1"/>
        <i x="65" s="1" nd="1"/>
        <i x="84" s="1" nd="1"/>
        <i x="83" s="1" nd="1"/>
        <i x="59" s="1" nd="1"/>
        <i x="7" s="1" nd="1"/>
        <i x="73" s="1" nd="1"/>
        <i x="39" s="1" nd="1"/>
        <i x="74" s="1" nd="1"/>
        <i x="32" s="1" nd="1"/>
        <i x="34" s="1" nd="1"/>
        <i x="92" s="1" nd="1"/>
        <i x="67" s="1" nd="1"/>
        <i x="78" s="1" nd="1"/>
        <i x="61" s="1" nd="1"/>
        <i x="94" s="1" nd="1"/>
        <i x="85" s="1" nd="1"/>
        <i x="29" s="1" nd="1"/>
        <i x="86" s="1" nd="1"/>
        <i x="76" s="1" nd="1"/>
        <i x="79" s="1" nd="1"/>
        <i x="45" s="1" nd="1"/>
        <i x="23" s="1" nd="1"/>
        <i x="36" s="1" nd="1"/>
        <i x="51" s="1" nd="1"/>
        <i x="91" s="1" nd="1"/>
        <i x="93" s="1" nd="1"/>
        <i x="66" s="1" nd="1"/>
        <i x="17" s="1" nd="1"/>
        <i x="15" s="1" nd="1"/>
        <i x="81" s="1" nd="1"/>
        <i x="71" s="1" nd="1"/>
        <i x="82" s="1" nd="1"/>
        <i x="87" s="1" nd="1"/>
        <i x="4" s="1" nd="1"/>
        <i x="14" s="1" nd="1"/>
        <i x="18" s="1" nd="1"/>
        <i x="47" s="1" nd="1"/>
        <i x="80" s="1" nd="1"/>
        <i x="56" s="1" nd="1"/>
        <i x="72" s="1" nd="1"/>
        <i x="43" s="1" nd="1"/>
        <i x="97" s="1" nd="1"/>
        <i x="68" s="1" nd="1"/>
        <i x="50" s="1" nd="1"/>
        <i x="48" s="1" nd="1"/>
        <i x="10" s="1" nd="1"/>
        <i x="21" s="1" nd="1"/>
        <i x="77" s="1" nd="1"/>
        <i x="49" s="1" nd="1"/>
        <i x="40" s="1" nd="1"/>
        <i x="25" s="1" nd="1"/>
        <i x="20" s="1" nd="1"/>
        <i x="38" s="1" nd="1"/>
        <i x="96" s="1" nd="1"/>
        <i x="30" s="1" nd="1"/>
        <i x="19" s="1" nd="1"/>
        <i x="16" s="1" nd="1"/>
        <i x="60" s="1" nd="1"/>
        <i x="35" s="1" nd="1"/>
        <i x="33" s="1" nd="1"/>
        <i x="58" s="1" nd="1"/>
        <i x="54" s="1" nd="1"/>
        <i x="95" s="1" nd="1"/>
        <i x="52" s="1" nd="1"/>
        <i x="12" s="1" nd="1"/>
        <i x="89" s="1" nd="1"/>
        <i x="5" s="1" nd="1"/>
        <i x="41" s="1" nd="1"/>
        <i x="26" s="1" nd="1"/>
        <i x="8" s="1" nd="1"/>
        <i x="6" s="1" nd="1"/>
        <i x="28" s="1" nd="1"/>
        <i x="24" s="1" nd="1"/>
        <i x="70" s="1" nd="1"/>
        <i x="13" s="1" nd="1"/>
        <i x="9"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1_Kön" xr10:uid="{00000000-0013-0000-FFFF-FFFF04000000}" sourceName="F1 Kön">
  <pivotTables>
    <pivotTable tabId="20" name="Pivottabell2"/>
    <pivotTable tabId="20" name="Pivottabell1"/>
    <pivotTable tabId="20" name="Pivottabell10"/>
    <pivotTable tabId="20" name="Pivottabell11"/>
    <pivotTable tabId="20" name="Pivottabell12"/>
    <pivotTable tabId="20" name="Pivottabell13"/>
    <pivotTable tabId="20" name="Pivottabell14"/>
    <pivotTable tabId="20" name="Pivottabell15"/>
    <pivotTable tabId="20" name="Pivottabell16"/>
    <pivotTable tabId="20" name="Pivottabell17"/>
    <pivotTable tabId="20" name="Pivottabell18"/>
    <pivotTable tabId="20" name="Pivottabell19"/>
    <pivotTable tabId="20" name="Pivottabell20"/>
    <pivotTable tabId="20" name="Pivottabell21"/>
    <pivotTable tabId="20" name="Pivottabell22"/>
    <pivotTable tabId="20" name="Pivottabell23"/>
    <pivotTable tabId="20" name="Pivottabell24"/>
    <pivotTable tabId="20" name="Pivottabell25"/>
    <pivotTable tabId="20" name="Pivottabell26"/>
    <pivotTable tabId="20" name="Pivottabell27"/>
    <pivotTable tabId="20" name="Pivottabell28"/>
    <pivotTable tabId="20" name="Pivottabell29"/>
    <pivotTable tabId="20" name="Pivottabell3"/>
    <pivotTable tabId="20" name="Pivottabell30"/>
    <pivotTable tabId="20" name="Pivottabell31"/>
    <pivotTable tabId="20" name="Pivottabell32"/>
    <pivotTable tabId="20" name="Pivottabell33"/>
    <pivotTable tabId="20" name="Pivottabell34"/>
    <pivotTable tabId="20" name="Pivottabell35"/>
    <pivotTable tabId="20" name="Pivottabell37"/>
    <pivotTable tabId="20" name="Pivottabell38"/>
    <pivotTable tabId="20" name="Pivottabell39"/>
    <pivotTable tabId="20" name="Pivottabell4"/>
    <pivotTable tabId="20" name="Pivottabell40"/>
    <pivotTable tabId="20" name="Pivottabell41"/>
    <pivotTable tabId="20" name="Pivottabell42"/>
    <pivotTable tabId="20" name="Pivottabell43"/>
    <pivotTable tabId="20" name="Pivottabell44"/>
    <pivotTable tabId="20" name="Pivottabell45"/>
    <pivotTable tabId="20" name="Pivottabell46"/>
    <pivotTable tabId="20" name="Pivottabell47"/>
    <pivotTable tabId="20" name="Pivottabell48"/>
    <pivotTable tabId="20" name="Pivottabell49"/>
    <pivotTable tabId="20" name="Pivottabell5"/>
    <pivotTable tabId="20" name="Pivottabell50"/>
    <pivotTable tabId="20" name="Pivottabell51"/>
    <pivotTable tabId="20" name="Pivottabell52"/>
    <pivotTable tabId="20" name="Pivottabell53"/>
    <pivotTable tabId="20" name="Pivottabell54"/>
    <pivotTable tabId="20" name="Pivottabell55"/>
    <pivotTable tabId="20" name="Pivottabell56"/>
    <pivotTable tabId="20" name="Pivottabell57"/>
    <pivotTable tabId="20" name="Pivottabell58"/>
    <pivotTable tabId="20" name="Pivottabell59"/>
    <pivotTable tabId="20" name="Pivottabell6"/>
    <pivotTable tabId="20" name="Pivottabell60"/>
    <pivotTable tabId="20" name="Pivottabell61"/>
    <pivotTable tabId="20" name="Pivottabell62"/>
    <pivotTable tabId="20" name="Pivottabell63"/>
    <pivotTable tabId="20" name="Pivottabell64"/>
    <pivotTable tabId="20" name="Pivottabell65"/>
    <pivotTable tabId="20" name="Pivottabell66"/>
    <pivotTable tabId="20" name="Pivottabell7"/>
    <pivotTable tabId="20" name="Pivottabell8"/>
    <pivotTable tabId="20" name="Pivottabell9"/>
    <pivotTable tabId="20" name="Pivottabell36"/>
    <pivotTable tabId="20" name="Pivottabell67"/>
    <pivotTable tabId="20" name="Pivottabell68"/>
    <pivotTable tabId="20" name="Pivottabell69"/>
    <pivotTable tabId="20" name="Pivottabell70"/>
    <pivotTable tabId="20" name="Pivottabell71"/>
    <pivotTable tabId="20" name="Pivottabell72"/>
    <pivotTable tabId="20" name="Pivottabell73"/>
    <pivotTable tabId="20" name="Pivottabell74"/>
    <pivotTable tabId="20" name="Pivottabell75"/>
    <pivotTable tabId="20" name="Pivottabell76"/>
    <pivotTable tabId="20" name="Pivottabell77"/>
    <pivotTable tabId="20" name="Pivottabell78"/>
  </pivotTables>
  <data>
    <tabular pivotCacheId="1" showMissing="0">
      <items count="3">
        <i x="2" s="1"/>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sultatenhet2" xr10:uid="{0499570C-D557-44D3-BF77-D232DD1A96A6}" sourceName="Resultatenhet">
  <pivotTables>
    <pivotTable tabId="30" name="Pivottabell2"/>
    <pivotTable tabId="30" name="Pivottabell1"/>
    <pivotTable tabId="30" name="Pivottabell10"/>
    <pivotTable tabId="30" name="Pivottabell11"/>
    <pivotTable tabId="30" name="Pivottabell12"/>
    <pivotTable tabId="30" name="Pivottabell13"/>
    <pivotTable tabId="30" name="Pivottabell14"/>
    <pivotTable tabId="30" name="Pivottabell15"/>
    <pivotTable tabId="30" name="Pivottabell16"/>
    <pivotTable tabId="30" name="Pivottabell17"/>
    <pivotTable tabId="30" name="Pivottabell18"/>
    <pivotTable tabId="30" name="Pivottabell19"/>
    <pivotTable tabId="30" name="Pivottabell20"/>
    <pivotTable tabId="30" name="Pivottabell21"/>
    <pivotTable tabId="30" name="Pivottabell22"/>
    <pivotTable tabId="30" name="Pivottabell23"/>
    <pivotTable tabId="30" name="Pivottabell24"/>
    <pivotTable tabId="30" name="Pivottabell25"/>
    <pivotTable tabId="30" name="Pivottabell26"/>
    <pivotTable tabId="30" name="Pivottabell27"/>
    <pivotTable tabId="30" name="Pivottabell28"/>
    <pivotTable tabId="30" name="Pivottabell29"/>
    <pivotTable tabId="30" name="Pivottabell3"/>
    <pivotTable tabId="30" name="Pivottabell30"/>
    <pivotTable tabId="30" name="Pivottabell32"/>
    <pivotTable tabId="30" name="Pivottabell33"/>
    <pivotTable tabId="30" name="Pivottabell34"/>
    <pivotTable tabId="30" name="Pivottabell35"/>
    <pivotTable tabId="30" name="Pivottabell36"/>
    <pivotTable tabId="30" name="Pivottabell37"/>
    <pivotTable tabId="30" name="Pivottabell38"/>
    <pivotTable tabId="30" name="Pivottabell39"/>
    <pivotTable tabId="30" name="Pivottabell4"/>
    <pivotTable tabId="30" name="Pivottabell40"/>
    <pivotTable tabId="30" name="Pivottabell41"/>
    <pivotTable tabId="30" name="Pivottabell42"/>
    <pivotTable tabId="30" name="Pivottabell43"/>
    <pivotTable tabId="30" name="Pivottabell44"/>
    <pivotTable tabId="30" name="Pivottabell45"/>
    <pivotTable tabId="30" name="Pivottabell46"/>
    <pivotTable tabId="30" name="Pivottabell47"/>
    <pivotTable tabId="30" name="Pivottabell48"/>
    <pivotTable tabId="30" name="Pivottabell49"/>
    <pivotTable tabId="30" name="Pivottabell5"/>
    <pivotTable tabId="30" name="Pivottabell50"/>
    <pivotTable tabId="30" name="Pivottabell51"/>
    <pivotTable tabId="30" name="Pivottabell52"/>
    <pivotTable tabId="30" name="Pivottabell53"/>
    <pivotTable tabId="30" name="Pivottabell54"/>
    <pivotTable tabId="30" name="Pivottabell55"/>
    <pivotTable tabId="30" name="Pivottabell56"/>
    <pivotTable tabId="30" name="Pivottabell57"/>
    <pivotTable tabId="30" name="Pivottabell58"/>
    <pivotTable tabId="30" name="Pivottabell59"/>
    <pivotTable tabId="30" name="Pivottabell6"/>
    <pivotTable tabId="30" name="Pivottabell60"/>
    <pivotTable tabId="30" name="Pivottabell61"/>
    <pivotTable tabId="30" name="Pivottabell62"/>
    <pivotTable tabId="30" name="Pivottabell7"/>
    <pivotTable tabId="30" name="Pivottabell8"/>
    <pivotTable tabId="30" name="Pivottabell9"/>
  </pivotTables>
  <data>
    <tabular pivotCacheId="465431364">
      <items count="5">
        <i x="0" s="1"/>
        <i x="1" s="1"/>
        <i x="2" s="1"/>
        <i x="3" s="1"/>
        <i x="4"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1_Kön1" xr10:uid="{B556950A-D226-4E5C-AE6A-45F4CA55E5D3}" sourceName="F1 Kön">
  <pivotTables>
    <pivotTable tabId="30" name="Pivottabell2"/>
    <pivotTable tabId="30" name="Pivottabell1"/>
    <pivotTable tabId="30" name="Pivottabell10"/>
    <pivotTable tabId="30" name="Pivottabell11"/>
    <pivotTable tabId="30" name="Pivottabell12"/>
    <pivotTable tabId="30" name="Pivottabell13"/>
    <pivotTable tabId="30" name="Pivottabell14"/>
    <pivotTable tabId="30" name="Pivottabell15"/>
    <pivotTable tabId="30" name="Pivottabell16"/>
    <pivotTable tabId="30" name="Pivottabell17"/>
    <pivotTable tabId="30" name="Pivottabell18"/>
    <pivotTable tabId="30" name="Pivottabell19"/>
    <pivotTable tabId="30" name="Pivottabell20"/>
    <pivotTable tabId="30" name="Pivottabell21"/>
    <pivotTable tabId="30" name="Pivottabell22"/>
    <pivotTable tabId="30" name="Pivottabell23"/>
    <pivotTable tabId="30" name="Pivottabell24"/>
    <pivotTable tabId="30" name="Pivottabell25"/>
    <pivotTable tabId="30" name="Pivottabell26"/>
    <pivotTable tabId="30" name="Pivottabell27"/>
    <pivotTable tabId="30" name="Pivottabell28"/>
    <pivotTable tabId="30" name="Pivottabell29"/>
    <pivotTable tabId="30" name="Pivottabell3"/>
    <pivotTable tabId="30" name="Pivottabell30"/>
    <pivotTable tabId="30" name="Pivottabell32"/>
    <pivotTable tabId="30" name="Pivottabell33"/>
    <pivotTable tabId="30" name="Pivottabell34"/>
    <pivotTable tabId="30" name="Pivottabell35"/>
    <pivotTable tabId="30" name="Pivottabell36"/>
    <pivotTable tabId="30" name="Pivottabell37"/>
    <pivotTable tabId="30" name="Pivottabell38"/>
    <pivotTable tabId="30" name="Pivottabell39"/>
    <pivotTable tabId="30" name="Pivottabell4"/>
    <pivotTable tabId="30" name="Pivottabell40"/>
    <pivotTable tabId="30" name="Pivottabell41"/>
    <pivotTable tabId="30" name="Pivottabell42"/>
    <pivotTable tabId="30" name="Pivottabell43"/>
    <pivotTable tabId="30" name="Pivottabell44"/>
    <pivotTable tabId="30" name="Pivottabell45"/>
    <pivotTable tabId="30" name="Pivottabell46"/>
    <pivotTable tabId="30" name="Pivottabell47"/>
    <pivotTable tabId="30" name="Pivottabell48"/>
    <pivotTable tabId="30" name="Pivottabell49"/>
    <pivotTable tabId="30" name="Pivottabell5"/>
    <pivotTable tabId="30" name="Pivottabell50"/>
    <pivotTable tabId="30" name="Pivottabell51"/>
    <pivotTable tabId="30" name="Pivottabell52"/>
    <pivotTable tabId="30" name="Pivottabell53"/>
    <pivotTable tabId="30" name="Pivottabell54"/>
    <pivotTable tabId="30" name="Pivottabell55"/>
    <pivotTable tabId="30" name="Pivottabell56"/>
    <pivotTable tabId="30" name="Pivottabell57"/>
    <pivotTable tabId="30" name="Pivottabell58"/>
    <pivotTable tabId="30" name="Pivottabell59"/>
    <pivotTable tabId="30" name="Pivottabell6"/>
    <pivotTable tabId="30" name="Pivottabell60"/>
    <pivotTable tabId="30" name="Pivottabell61"/>
    <pivotTable tabId="30" name="Pivottabell62"/>
    <pivotTable tabId="30" name="Pivottabell7"/>
    <pivotTable tabId="30" name="Pivottabell8"/>
    <pivotTable tabId="30" name="Pivottabell9"/>
  </pivotTables>
  <data>
    <tabular pivotCacheId="465431364" customListSort="0">
      <items count="5">
        <i x="1" s="1"/>
        <i x="0" s="1"/>
        <i x="2" s="1"/>
        <i x="3" s="1" nd="1"/>
        <i x="4"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1" xr10:uid="{00000000-0014-0000-FFFF-FFFF01000000}" cache="Utsnitt_Resultatenhet" caption="Skola 1-3" columnCount="2" rowHeight="241300"/>
  <slicer name="F1 Kön 1" xr10:uid="{00000000-0014-0000-FFFF-FFFF02000000}" cache="Utsnitt_F1_Kön" caption="Kön"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3" xr10:uid="{1E729476-CDB9-4930-BCB3-08FA4EE59652}" cache="Utsnitt_Resultatenhet2" caption="Resultatenhet" style="SlicerStyleLight5" rowHeight="241300"/>
  <slicer name="F1 Kön 3" xr10:uid="{D9D26A6E-C741-4750-AECE-CF20F45C8025}" cache="Utsnitt_F1_Kön1" caption="Kön" style="SlicerStyleLight5"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2" xr10:uid="{E4FEADFB-51AD-45BD-85A4-7E5940B5FA06}" cache="Utsnitt_Resultatenhet2" caption="Resultatenhet" rowHeight="241300"/>
  <slicer name="F1 Kön 2" xr10:uid="{513FBC8A-0846-4F66-B471-9410C45F9B21}" cache="Utsnitt_F1_Kön1" caption="Kön"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1 Kön" xr10:uid="{00000000-0014-0000-FFFF-FFFF05000000}" cache="Utsnitt_F1_Kön" caption="Kön" rowHeight="241300"/>
</slicer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47" Type="http://schemas.openxmlformats.org/officeDocument/2006/relationships/pivotTable" Target="../pivotTables/pivotTable47.xml"/><Relationship Id="rId50" Type="http://schemas.openxmlformats.org/officeDocument/2006/relationships/pivotTable" Target="../pivotTables/pivotTable50.xml"/><Relationship Id="rId55" Type="http://schemas.openxmlformats.org/officeDocument/2006/relationships/pivotTable" Target="../pivotTables/pivotTable55.xml"/><Relationship Id="rId63" Type="http://schemas.microsoft.com/office/2007/relationships/slicer" Target="../slicers/slicer3.xml"/><Relationship Id="rId7" Type="http://schemas.openxmlformats.org/officeDocument/2006/relationships/pivotTable" Target="../pivotTables/pivotTable7.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29" Type="http://schemas.openxmlformats.org/officeDocument/2006/relationships/pivotTable" Target="../pivotTables/pivotTable29.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drawing" Target="../drawings/drawing5.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3" Type="http://schemas.openxmlformats.org/officeDocument/2006/relationships/pivotTable" Target="../pivotTables/pivotTable53.xml"/><Relationship Id="rId58" Type="http://schemas.openxmlformats.org/officeDocument/2006/relationships/pivotTable" Target="../pivotTables/pivotTable58.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 Id="rId61" Type="http://schemas.openxmlformats.org/officeDocument/2006/relationships/pivotTable" Target="../pivotTables/pivotTable61.xml"/><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8" Type="http://schemas.openxmlformats.org/officeDocument/2006/relationships/pivotTable" Target="../pivotTables/pivotTable8.xml"/><Relationship Id="rId51" Type="http://schemas.openxmlformats.org/officeDocument/2006/relationships/pivotTable" Target="../pivotTables/pivotTable51.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s>
</file>

<file path=xl/worksheets/_rels/sheet9.xml.rels><?xml version="1.0" encoding="UTF-8" standalone="yes"?>
<Relationships xmlns="http://schemas.openxmlformats.org/package/2006/relationships"><Relationship Id="rId13" Type="http://schemas.openxmlformats.org/officeDocument/2006/relationships/pivotTable" Target="../pivotTables/pivotTable74.xml"/><Relationship Id="rId18" Type="http://schemas.openxmlformats.org/officeDocument/2006/relationships/pivotTable" Target="../pivotTables/pivotTable79.xml"/><Relationship Id="rId26" Type="http://schemas.openxmlformats.org/officeDocument/2006/relationships/pivotTable" Target="../pivotTables/pivotTable87.xml"/><Relationship Id="rId39" Type="http://schemas.openxmlformats.org/officeDocument/2006/relationships/pivotTable" Target="../pivotTables/pivotTable100.xml"/><Relationship Id="rId21" Type="http://schemas.openxmlformats.org/officeDocument/2006/relationships/pivotTable" Target="../pivotTables/pivotTable82.xml"/><Relationship Id="rId34" Type="http://schemas.openxmlformats.org/officeDocument/2006/relationships/pivotTable" Target="../pivotTables/pivotTable95.xml"/><Relationship Id="rId42" Type="http://schemas.openxmlformats.org/officeDocument/2006/relationships/pivotTable" Target="../pivotTables/pivotTable103.xml"/><Relationship Id="rId47" Type="http://schemas.openxmlformats.org/officeDocument/2006/relationships/pivotTable" Target="../pivotTables/pivotTable108.xml"/><Relationship Id="rId50" Type="http://schemas.openxmlformats.org/officeDocument/2006/relationships/pivotTable" Target="../pivotTables/pivotTable111.xml"/><Relationship Id="rId55" Type="http://schemas.openxmlformats.org/officeDocument/2006/relationships/pivotTable" Target="../pivotTables/pivotTable116.xml"/><Relationship Id="rId63" Type="http://schemas.openxmlformats.org/officeDocument/2006/relationships/pivotTable" Target="../pivotTables/pivotTable124.xml"/><Relationship Id="rId68" Type="http://schemas.openxmlformats.org/officeDocument/2006/relationships/pivotTable" Target="../pivotTables/pivotTable129.xml"/><Relationship Id="rId76" Type="http://schemas.openxmlformats.org/officeDocument/2006/relationships/pivotTable" Target="../pivotTables/pivotTable137.xml"/><Relationship Id="rId7" Type="http://schemas.openxmlformats.org/officeDocument/2006/relationships/pivotTable" Target="../pivotTables/pivotTable68.xml"/><Relationship Id="rId71" Type="http://schemas.openxmlformats.org/officeDocument/2006/relationships/pivotTable" Target="../pivotTables/pivotTable132.xml"/><Relationship Id="rId2" Type="http://schemas.openxmlformats.org/officeDocument/2006/relationships/pivotTable" Target="../pivotTables/pivotTable63.xml"/><Relationship Id="rId16" Type="http://schemas.openxmlformats.org/officeDocument/2006/relationships/pivotTable" Target="../pivotTables/pivotTable77.xml"/><Relationship Id="rId29" Type="http://schemas.openxmlformats.org/officeDocument/2006/relationships/pivotTable" Target="../pivotTables/pivotTable90.xml"/><Relationship Id="rId11" Type="http://schemas.openxmlformats.org/officeDocument/2006/relationships/pivotTable" Target="../pivotTables/pivotTable72.xml"/><Relationship Id="rId24" Type="http://schemas.openxmlformats.org/officeDocument/2006/relationships/pivotTable" Target="../pivotTables/pivotTable85.xml"/><Relationship Id="rId32" Type="http://schemas.openxmlformats.org/officeDocument/2006/relationships/pivotTable" Target="../pivotTables/pivotTable93.xml"/><Relationship Id="rId37" Type="http://schemas.openxmlformats.org/officeDocument/2006/relationships/pivotTable" Target="../pivotTables/pivotTable98.xml"/><Relationship Id="rId40" Type="http://schemas.openxmlformats.org/officeDocument/2006/relationships/pivotTable" Target="../pivotTables/pivotTable101.xml"/><Relationship Id="rId45" Type="http://schemas.openxmlformats.org/officeDocument/2006/relationships/pivotTable" Target="../pivotTables/pivotTable106.xml"/><Relationship Id="rId53" Type="http://schemas.openxmlformats.org/officeDocument/2006/relationships/pivotTable" Target="../pivotTables/pivotTable114.xml"/><Relationship Id="rId58" Type="http://schemas.openxmlformats.org/officeDocument/2006/relationships/pivotTable" Target="../pivotTables/pivotTable119.xml"/><Relationship Id="rId66" Type="http://schemas.openxmlformats.org/officeDocument/2006/relationships/pivotTable" Target="../pivotTables/pivotTable127.xml"/><Relationship Id="rId74" Type="http://schemas.openxmlformats.org/officeDocument/2006/relationships/pivotTable" Target="../pivotTables/pivotTable135.xml"/><Relationship Id="rId79" Type="http://schemas.openxmlformats.org/officeDocument/2006/relationships/printerSettings" Target="../printerSettings/printerSettings7.bin"/><Relationship Id="rId5" Type="http://schemas.openxmlformats.org/officeDocument/2006/relationships/pivotTable" Target="../pivotTables/pivotTable66.xml"/><Relationship Id="rId61" Type="http://schemas.openxmlformats.org/officeDocument/2006/relationships/pivotTable" Target="../pivotTables/pivotTable122.xml"/><Relationship Id="rId10" Type="http://schemas.openxmlformats.org/officeDocument/2006/relationships/pivotTable" Target="../pivotTables/pivotTable71.xml"/><Relationship Id="rId19" Type="http://schemas.openxmlformats.org/officeDocument/2006/relationships/pivotTable" Target="../pivotTables/pivotTable80.xml"/><Relationship Id="rId31" Type="http://schemas.openxmlformats.org/officeDocument/2006/relationships/pivotTable" Target="../pivotTables/pivotTable92.xml"/><Relationship Id="rId44" Type="http://schemas.openxmlformats.org/officeDocument/2006/relationships/pivotTable" Target="../pivotTables/pivotTable105.xml"/><Relationship Id="rId52" Type="http://schemas.openxmlformats.org/officeDocument/2006/relationships/pivotTable" Target="../pivotTables/pivotTable113.xml"/><Relationship Id="rId60" Type="http://schemas.openxmlformats.org/officeDocument/2006/relationships/pivotTable" Target="../pivotTables/pivotTable121.xml"/><Relationship Id="rId65" Type="http://schemas.openxmlformats.org/officeDocument/2006/relationships/pivotTable" Target="../pivotTables/pivotTable126.xml"/><Relationship Id="rId73" Type="http://schemas.openxmlformats.org/officeDocument/2006/relationships/pivotTable" Target="../pivotTables/pivotTable134.xml"/><Relationship Id="rId78" Type="http://schemas.openxmlformats.org/officeDocument/2006/relationships/pivotTable" Target="../pivotTables/pivotTable139.xml"/><Relationship Id="rId81" Type="http://schemas.microsoft.com/office/2007/relationships/slicer" Target="../slicers/slicer4.xml"/><Relationship Id="rId4" Type="http://schemas.openxmlformats.org/officeDocument/2006/relationships/pivotTable" Target="../pivotTables/pivotTable65.xml"/><Relationship Id="rId9" Type="http://schemas.openxmlformats.org/officeDocument/2006/relationships/pivotTable" Target="../pivotTables/pivotTable70.xml"/><Relationship Id="rId14" Type="http://schemas.openxmlformats.org/officeDocument/2006/relationships/pivotTable" Target="../pivotTables/pivotTable75.xml"/><Relationship Id="rId22" Type="http://schemas.openxmlformats.org/officeDocument/2006/relationships/pivotTable" Target="../pivotTables/pivotTable83.xml"/><Relationship Id="rId27" Type="http://schemas.openxmlformats.org/officeDocument/2006/relationships/pivotTable" Target="../pivotTables/pivotTable88.xml"/><Relationship Id="rId30" Type="http://schemas.openxmlformats.org/officeDocument/2006/relationships/pivotTable" Target="../pivotTables/pivotTable91.xml"/><Relationship Id="rId35" Type="http://schemas.openxmlformats.org/officeDocument/2006/relationships/pivotTable" Target="../pivotTables/pivotTable96.xml"/><Relationship Id="rId43" Type="http://schemas.openxmlformats.org/officeDocument/2006/relationships/pivotTable" Target="../pivotTables/pivotTable104.xml"/><Relationship Id="rId48" Type="http://schemas.openxmlformats.org/officeDocument/2006/relationships/pivotTable" Target="../pivotTables/pivotTable109.xml"/><Relationship Id="rId56" Type="http://schemas.openxmlformats.org/officeDocument/2006/relationships/pivotTable" Target="../pivotTables/pivotTable117.xml"/><Relationship Id="rId64" Type="http://schemas.openxmlformats.org/officeDocument/2006/relationships/pivotTable" Target="../pivotTables/pivotTable125.xml"/><Relationship Id="rId69" Type="http://schemas.openxmlformats.org/officeDocument/2006/relationships/pivotTable" Target="../pivotTables/pivotTable130.xml"/><Relationship Id="rId77" Type="http://schemas.openxmlformats.org/officeDocument/2006/relationships/pivotTable" Target="../pivotTables/pivotTable138.xml"/><Relationship Id="rId8" Type="http://schemas.openxmlformats.org/officeDocument/2006/relationships/pivotTable" Target="../pivotTables/pivotTable69.xml"/><Relationship Id="rId51" Type="http://schemas.openxmlformats.org/officeDocument/2006/relationships/pivotTable" Target="../pivotTables/pivotTable112.xml"/><Relationship Id="rId72" Type="http://schemas.openxmlformats.org/officeDocument/2006/relationships/pivotTable" Target="../pivotTables/pivotTable133.xml"/><Relationship Id="rId80" Type="http://schemas.openxmlformats.org/officeDocument/2006/relationships/drawing" Target="../drawings/drawing6.xml"/><Relationship Id="rId3" Type="http://schemas.openxmlformats.org/officeDocument/2006/relationships/pivotTable" Target="../pivotTables/pivotTable64.xml"/><Relationship Id="rId12" Type="http://schemas.openxmlformats.org/officeDocument/2006/relationships/pivotTable" Target="../pivotTables/pivotTable73.xml"/><Relationship Id="rId17" Type="http://schemas.openxmlformats.org/officeDocument/2006/relationships/pivotTable" Target="../pivotTables/pivotTable78.xml"/><Relationship Id="rId25" Type="http://schemas.openxmlformats.org/officeDocument/2006/relationships/pivotTable" Target="../pivotTables/pivotTable86.xml"/><Relationship Id="rId33" Type="http://schemas.openxmlformats.org/officeDocument/2006/relationships/pivotTable" Target="../pivotTables/pivotTable94.xml"/><Relationship Id="rId38" Type="http://schemas.openxmlformats.org/officeDocument/2006/relationships/pivotTable" Target="../pivotTables/pivotTable99.xml"/><Relationship Id="rId46" Type="http://schemas.openxmlformats.org/officeDocument/2006/relationships/pivotTable" Target="../pivotTables/pivotTable107.xml"/><Relationship Id="rId59" Type="http://schemas.openxmlformats.org/officeDocument/2006/relationships/pivotTable" Target="../pivotTables/pivotTable120.xml"/><Relationship Id="rId67" Type="http://schemas.openxmlformats.org/officeDocument/2006/relationships/pivotTable" Target="../pivotTables/pivotTable128.xml"/><Relationship Id="rId20" Type="http://schemas.openxmlformats.org/officeDocument/2006/relationships/pivotTable" Target="../pivotTables/pivotTable81.xml"/><Relationship Id="rId41" Type="http://schemas.openxmlformats.org/officeDocument/2006/relationships/pivotTable" Target="../pivotTables/pivotTable102.xml"/><Relationship Id="rId54" Type="http://schemas.openxmlformats.org/officeDocument/2006/relationships/pivotTable" Target="../pivotTables/pivotTable115.xml"/><Relationship Id="rId62" Type="http://schemas.openxmlformats.org/officeDocument/2006/relationships/pivotTable" Target="../pivotTables/pivotTable123.xml"/><Relationship Id="rId70" Type="http://schemas.openxmlformats.org/officeDocument/2006/relationships/pivotTable" Target="../pivotTables/pivotTable131.xml"/><Relationship Id="rId75" Type="http://schemas.openxmlformats.org/officeDocument/2006/relationships/pivotTable" Target="../pivotTables/pivotTable136.xml"/><Relationship Id="rId1" Type="http://schemas.openxmlformats.org/officeDocument/2006/relationships/pivotTable" Target="../pivotTables/pivotTable62.xml"/><Relationship Id="rId6" Type="http://schemas.openxmlformats.org/officeDocument/2006/relationships/pivotTable" Target="../pivotTables/pivotTable67.xml"/><Relationship Id="rId15" Type="http://schemas.openxmlformats.org/officeDocument/2006/relationships/pivotTable" Target="../pivotTables/pivotTable76.xml"/><Relationship Id="rId23" Type="http://schemas.openxmlformats.org/officeDocument/2006/relationships/pivotTable" Target="../pivotTables/pivotTable84.xml"/><Relationship Id="rId28" Type="http://schemas.openxmlformats.org/officeDocument/2006/relationships/pivotTable" Target="../pivotTables/pivotTable89.xml"/><Relationship Id="rId36" Type="http://schemas.openxmlformats.org/officeDocument/2006/relationships/pivotTable" Target="../pivotTables/pivotTable97.xml"/><Relationship Id="rId49" Type="http://schemas.openxmlformats.org/officeDocument/2006/relationships/pivotTable" Target="../pivotTables/pivotTable110.xml"/><Relationship Id="rId57" Type="http://schemas.openxmlformats.org/officeDocument/2006/relationships/pivotTable" Target="../pivotTables/pivotTable1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theme="6" tint="0.79998168889431442"/>
  </sheetPr>
  <dimension ref="A1:AB436"/>
  <sheetViews>
    <sheetView tabSelected="1" workbookViewId="0">
      <selection activeCell="I13" sqref="I13"/>
    </sheetView>
  </sheetViews>
  <sheetFormatPr defaultColWidth="9.1796875" defaultRowHeight="12.5" x14ac:dyDescent="0.25"/>
  <cols>
    <col min="1" max="1" width="3.453125" style="5" customWidth="1"/>
    <col min="2" max="2" width="28" style="5" customWidth="1"/>
    <col min="3" max="3" width="12.1796875" style="5" customWidth="1"/>
    <col min="4" max="4" width="8.90625" style="19" customWidth="1"/>
    <col min="5" max="6" width="8.81640625" style="5" customWidth="1"/>
    <col min="7" max="13" width="9.1796875" style="5"/>
    <col min="14" max="14" width="11.54296875" style="5" customWidth="1"/>
    <col min="15" max="16384" width="9.1796875" style="5"/>
  </cols>
  <sheetData>
    <row r="1" spans="2:8" x14ac:dyDescent="0.25">
      <c r="D1" s="5"/>
    </row>
    <row r="2" spans="2:8" x14ac:dyDescent="0.25">
      <c r="D2" s="5"/>
    </row>
    <row r="3" spans="2:8" ht="16.5" x14ac:dyDescent="0.35">
      <c r="C3" s="7" t="s">
        <v>66</v>
      </c>
      <c r="D3" s="5"/>
    </row>
    <row r="4" spans="2:8" ht="16.5" x14ac:dyDescent="0.35">
      <c r="C4" s="7" t="s">
        <v>166</v>
      </c>
      <c r="D4" s="5"/>
    </row>
    <row r="5" spans="2:8" x14ac:dyDescent="0.25">
      <c r="D5" s="5"/>
    </row>
    <row r="6" spans="2:8" ht="16.5" x14ac:dyDescent="0.35">
      <c r="C6" s="7" t="s">
        <v>221</v>
      </c>
      <c r="D6" s="5"/>
    </row>
    <row r="7" spans="2:8" x14ac:dyDescent="0.25">
      <c r="C7" s="8" t="s">
        <v>46</v>
      </c>
      <c r="D7" s="9"/>
      <c r="E7" s="9" t="str">
        <f>'pivot1-3'!X2</f>
        <v>(Alla)</v>
      </c>
    </row>
    <row r="8" spans="2:8" x14ac:dyDescent="0.25">
      <c r="C8" s="8" t="s">
        <v>47</v>
      </c>
      <c r="D8" s="9"/>
      <c r="E8" s="9">
        <f>GETPIVOTDATA("Kod",'pivot1-3'!$W$4)</f>
        <v>14</v>
      </c>
      <c r="H8" s="179"/>
    </row>
    <row r="9" spans="2:8" x14ac:dyDescent="0.25">
      <c r="C9" s="8" t="s">
        <v>48</v>
      </c>
      <c r="D9" s="180"/>
      <c r="E9" s="180" t="s">
        <v>139</v>
      </c>
    </row>
    <row r="10" spans="2:8" x14ac:dyDescent="0.25">
      <c r="D10" s="5"/>
    </row>
    <row r="11" spans="2:8" x14ac:dyDescent="0.25">
      <c r="D11" s="5"/>
    </row>
    <row r="12" spans="2:8" ht="16.5" x14ac:dyDescent="0.35">
      <c r="B12" s="7" t="s">
        <v>256</v>
      </c>
      <c r="C12" s="10"/>
      <c r="D12" s="142"/>
      <c r="E12" s="11"/>
    </row>
    <row r="13" spans="2:8" ht="15" customHeight="1" x14ac:dyDescent="0.25">
      <c r="B13" s="185" t="s">
        <v>67</v>
      </c>
      <c r="C13" s="185"/>
      <c r="D13" s="185"/>
      <c r="E13" s="185"/>
      <c r="F13" s="185"/>
      <c r="G13" s="185"/>
    </row>
    <row r="14" spans="2:8" ht="15" customHeight="1" x14ac:dyDescent="0.25">
      <c r="B14" s="185"/>
      <c r="C14" s="185"/>
      <c r="D14" s="185"/>
      <c r="E14" s="185"/>
      <c r="F14" s="185"/>
      <c r="G14" s="185"/>
    </row>
    <row r="15" spans="2:8" ht="15" customHeight="1" x14ac:dyDescent="0.25">
      <c r="B15" s="185"/>
      <c r="C15" s="185"/>
      <c r="D15" s="185"/>
      <c r="E15" s="185"/>
      <c r="F15" s="185"/>
      <c r="G15" s="185"/>
    </row>
    <row r="16" spans="2:8" ht="18" customHeight="1" x14ac:dyDescent="0.25">
      <c r="B16" s="185"/>
      <c r="C16" s="185"/>
      <c r="D16" s="185"/>
      <c r="E16" s="185"/>
      <c r="F16" s="185"/>
      <c r="G16" s="185"/>
    </row>
    <row r="17" spans="2:18" ht="15" customHeight="1" x14ac:dyDescent="0.35">
      <c r="B17" s="186" t="s">
        <v>219</v>
      </c>
      <c r="C17" s="186"/>
      <c r="D17" s="186"/>
      <c r="E17" s="186"/>
      <c r="F17" s="186"/>
      <c r="G17" s="186"/>
      <c r="P17" s="57"/>
      <c r="Q17" s="57"/>
      <c r="R17" s="57"/>
    </row>
    <row r="18" spans="2:18" ht="8.5" customHeight="1" x14ac:dyDescent="0.35">
      <c r="B18" s="186"/>
      <c r="C18" s="186"/>
      <c r="D18" s="186"/>
      <c r="E18" s="186"/>
      <c r="P18" s="57"/>
      <c r="Q18" s="57"/>
      <c r="R18" s="57"/>
    </row>
    <row r="19" spans="2:18" ht="16.5" x14ac:dyDescent="0.35">
      <c r="B19" s="7" t="s">
        <v>255</v>
      </c>
      <c r="P19" s="57"/>
      <c r="Q19" s="57"/>
      <c r="R19" s="57"/>
    </row>
    <row r="20" spans="2:18" ht="15" customHeight="1" x14ac:dyDescent="0.35">
      <c r="B20" s="12" t="s">
        <v>220</v>
      </c>
      <c r="C20" s="12"/>
      <c r="D20" s="12"/>
      <c r="E20" s="91"/>
      <c r="P20" s="57"/>
      <c r="Q20" s="57"/>
      <c r="R20" s="57"/>
    </row>
    <row r="21" spans="2:18" ht="8.15" customHeight="1" x14ac:dyDescent="0.35">
      <c r="B21" s="12"/>
      <c r="C21" s="12"/>
      <c r="D21" s="12"/>
      <c r="E21" s="91"/>
      <c r="P21" s="57"/>
      <c r="Q21" s="57"/>
      <c r="R21" s="57"/>
    </row>
    <row r="22" spans="2:18" ht="15.65" customHeight="1" x14ac:dyDescent="0.35">
      <c r="B22" s="7" t="s">
        <v>254</v>
      </c>
      <c r="C22" s="7"/>
      <c r="D22" s="7"/>
      <c r="E22" s="7"/>
      <c r="F22" s="7"/>
      <c r="G22" s="70"/>
      <c r="H22" s="70"/>
      <c r="I22" s="70"/>
      <c r="J22" s="70"/>
      <c r="K22" s="70"/>
      <c r="L22" s="70"/>
      <c r="P22" s="57"/>
      <c r="Q22" s="57"/>
      <c r="R22" s="57"/>
    </row>
    <row r="23" spans="2:18" ht="14.5" x14ac:dyDescent="0.35">
      <c r="B23" s="12" t="s">
        <v>257</v>
      </c>
      <c r="C23" s="47"/>
      <c r="D23" s="47"/>
      <c r="E23" s="47"/>
      <c r="F23" s="4"/>
      <c r="G23" s="4"/>
      <c r="H23" s="4"/>
      <c r="P23" s="57"/>
      <c r="Q23" s="57"/>
      <c r="R23" s="57"/>
    </row>
    <row r="24" spans="2:18" ht="13.5" customHeight="1" x14ac:dyDescent="0.35">
      <c r="B24" s="12" t="s">
        <v>259</v>
      </c>
      <c r="D24" s="5"/>
      <c r="G24" s="4"/>
      <c r="H24" s="4"/>
      <c r="P24" s="57"/>
      <c r="Q24" s="57"/>
      <c r="R24" s="57"/>
    </row>
    <row r="25" spans="2:18" ht="15.75" customHeight="1" x14ac:dyDescent="0.35">
      <c r="B25" s="3"/>
      <c r="D25" s="5"/>
      <c r="G25" s="4"/>
      <c r="H25" s="4"/>
      <c r="N25" s="13"/>
      <c r="O25" s="14"/>
      <c r="P25" s="57"/>
      <c r="Q25" s="57"/>
      <c r="R25" s="57"/>
    </row>
    <row r="26" spans="2:18" ht="9" customHeight="1" x14ac:dyDescent="0.35">
      <c r="B26" s="3"/>
      <c r="D26" s="5"/>
      <c r="G26" s="4"/>
      <c r="H26" s="4"/>
      <c r="N26" s="13"/>
      <c r="O26" s="14"/>
      <c r="P26" s="57"/>
      <c r="Q26" s="57"/>
      <c r="R26" s="57"/>
    </row>
    <row r="27" spans="2:18" ht="3.75" customHeight="1" x14ac:dyDescent="0.35">
      <c r="B27" s="3"/>
      <c r="D27" s="5"/>
      <c r="G27" s="4"/>
      <c r="H27" s="4"/>
      <c r="N27" s="13"/>
      <c r="O27" s="14"/>
      <c r="P27" s="57"/>
      <c r="Q27" s="57"/>
      <c r="R27" s="57"/>
    </row>
    <row r="28" spans="2:18" ht="5.25" customHeight="1" x14ac:dyDescent="0.35">
      <c r="B28" s="3"/>
      <c r="D28" s="5"/>
      <c r="G28" s="4"/>
      <c r="H28" s="4"/>
      <c r="N28" s="13"/>
      <c r="O28" s="14"/>
      <c r="P28" s="57"/>
      <c r="Q28" s="57"/>
      <c r="R28" s="57"/>
    </row>
    <row r="29" spans="2:18" ht="15" hidden="1" customHeight="1" x14ac:dyDescent="0.35">
      <c r="B29" s="3"/>
      <c r="C29" s="4"/>
      <c r="D29" s="5"/>
      <c r="E29" s="4"/>
      <c r="F29" s="4"/>
      <c r="G29" s="4"/>
      <c r="H29" s="4"/>
      <c r="N29" s="13"/>
      <c r="O29" s="14"/>
      <c r="P29" s="57"/>
      <c r="Q29" s="57"/>
      <c r="R29" s="57"/>
    </row>
    <row r="30" spans="2:18" ht="12.75" customHeight="1" x14ac:dyDescent="0.35">
      <c r="D30" s="5"/>
      <c r="P30" s="57"/>
      <c r="Q30" s="57"/>
      <c r="R30" s="57"/>
    </row>
    <row r="31" spans="2:18" ht="14.5" x14ac:dyDescent="0.35">
      <c r="D31" s="5"/>
      <c r="P31" s="57"/>
      <c r="Q31" s="57"/>
      <c r="R31" s="57"/>
    </row>
    <row r="32" spans="2:18" ht="14.5" x14ac:dyDescent="0.35">
      <c r="D32" s="5"/>
      <c r="P32" s="57"/>
      <c r="Q32" s="57"/>
      <c r="R32" s="57"/>
    </row>
    <row r="33" spans="2:18" ht="14.5" x14ac:dyDescent="0.35">
      <c r="D33" s="5"/>
      <c r="P33" s="57"/>
      <c r="Q33" s="57"/>
      <c r="R33" s="57"/>
    </row>
    <row r="34" spans="2:18" ht="14.5" x14ac:dyDescent="0.35">
      <c r="D34" s="5"/>
      <c r="P34" s="57"/>
      <c r="Q34" s="57"/>
      <c r="R34" s="57"/>
    </row>
    <row r="35" spans="2:18" x14ac:dyDescent="0.25">
      <c r="D35" s="5"/>
    </row>
    <row r="36" spans="2:18" x14ac:dyDescent="0.25">
      <c r="D36" s="5"/>
    </row>
    <row r="37" spans="2:18" ht="12.75" hidden="1" customHeight="1" x14ac:dyDescent="0.25">
      <c r="D37" s="5"/>
    </row>
    <row r="38" spans="2:18" ht="12.75" hidden="1" customHeight="1" x14ac:dyDescent="0.25">
      <c r="D38" s="5"/>
    </row>
    <row r="39" spans="2:18" ht="11" customHeight="1" x14ac:dyDescent="0.25">
      <c r="D39" s="5"/>
    </row>
    <row r="40" spans="2:18" x14ac:dyDescent="0.25">
      <c r="D40" s="5"/>
    </row>
    <row r="41" spans="2:18" ht="18" x14ac:dyDescent="0.4">
      <c r="B41" s="15" t="s">
        <v>53</v>
      </c>
      <c r="C41" s="16"/>
      <c r="D41" s="16"/>
      <c r="E41" s="16"/>
      <c r="F41" s="16"/>
      <c r="G41" s="16"/>
      <c r="H41" s="16"/>
    </row>
    <row r="42" spans="2:18" x14ac:dyDescent="0.25">
      <c r="B42" s="18" t="s">
        <v>248</v>
      </c>
      <c r="C42" s="16"/>
      <c r="D42" s="16"/>
      <c r="E42" s="16"/>
      <c r="F42" s="16"/>
      <c r="G42" s="16"/>
      <c r="H42" s="16"/>
    </row>
    <row r="43" spans="2:18" ht="19.5" customHeight="1" x14ac:dyDescent="0.35">
      <c r="B43" s="20" t="s">
        <v>222</v>
      </c>
      <c r="D43" s="5"/>
      <c r="E43" s="19"/>
    </row>
    <row r="44" spans="2:18" ht="15" customHeight="1" x14ac:dyDescent="0.25">
      <c r="B44" s="21"/>
      <c r="C44" s="182"/>
      <c r="D44" s="182"/>
      <c r="E44" s="182"/>
      <c r="F44" s="182"/>
      <c r="H44" s="105" t="s">
        <v>50</v>
      </c>
    </row>
    <row r="45" spans="2:18" x14ac:dyDescent="0.25">
      <c r="B45" s="22"/>
      <c r="C45" s="36">
        <v>2019</v>
      </c>
      <c r="D45" s="6">
        <v>2020</v>
      </c>
      <c r="E45" s="6">
        <v>2021</v>
      </c>
      <c r="F45" s="58">
        <v>2022</v>
      </c>
      <c r="G45" s="58">
        <v>2023</v>
      </c>
      <c r="H45" s="102">
        <v>2023</v>
      </c>
      <c r="I45" s="26"/>
    </row>
    <row r="46" spans="2:18" x14ac:dyDescent="0.25">
      <c r="B46" s="27" t="s">
        <v>244</v>
      </c>
      <c r="C46" s="41">
        <f>IFERROR(IF(C$51&lt;7,,((GETPIVOTDATA("F2",'pivot1-3'!$K$18,"År",2019,"F2",3)))),)</f>
        <v>1</v>
      </c>
      <c r="D46" s="28">
        <f>IFERROR(IF(D$51&lt;7,,((GETPIVOTDATA("F2",'pivot1-3'!$K$18,"År",2020,"F2",3)))),)</f>
        <v>0.96296296296296291</v>
      </c>
      <c r="E46" s="28">
        <f>IFERROR(IF(E$51&lt;7,,((GETPIVOTDATA("F2",'pivot1-3'!$K$18,"År",2021,"F2",3)))),)</f>
        <v>0.875</v>
      </c>
      <c r="F46" s="29">
        <f>IFERROR(IF(F$51&lt;5,,((GETPIVOTDATA("F2",'pivot1-3'!$K$18,"År",2022,"F2",3)))),)</f>
        <v>1</v>
      </c>
      <c r="G46" s="29">
        <f>IFERROR(IF(G$51&lt;5,,((GETPIVOTDATA("F2",'pivot1-3'!$K$18,"År",2023,"F2",1)))),)</f>
        <v>0.8571428571428571</v>
      </c>
      <c r="H46" s="78">
        <v>0.8571428571428571</v>
      </c>
      <c r="I46" s="31"/>
    </row>
    <row r="47" spans="2:18" x14ac:dyDescent="0.25">
      <c r="B47" s="32" t="s">
        <v>223</v>
      </c>
      <c r="C47" s="76">
        <f>IFERROR(IF(C$51&lt;7,,((GETPIVOTDATA("F2",'pivot1-3'!$K$18,"År",2019,"F2",2)))),)</f>
        <v>0</v>
      </c>
      <c r="D47" s="28">
        <f>IFERROR(IF(D$51&lt;7,,((GETPIVOTDATA("F2",'pivot1-3'!$K$18,"År",2020,"F2",2)))),)</f>
        <v>0</v>
      </c>
      <c r="E47" s="28">
        <f>IFERROR(IF(E$51&lt;7,,((GETPIVOTDATA("F2",'pivot1-3'!$K$18,"År",2021,"F2",2)))),)</f>
        <v>0.125</v>
      </c>
      <c r="F47" s="29">
        <f>IFERROR(IF(F$51&lt;5,,((GETPIVOTDATA("F2",'pivot1-3'!$K$18,"År",2022,"F2",2)))),)</f>
        <v>0</v>
      </c>
      <c r="G47" s="29">
        <f>IFERROR(IF(G$51&lt;5,,((GETPIVOTDATA("F2",'pivot1-3'!$K$18,"År",2023,"F2",2)))),)</f>
        <v>0</v>
      </c>
      <c r="H47" s="30">
        <v>0</v>
      </c>
      <c r="I47" s="31"/>
    </row>
    <row r="48" spans="2:18" x14ac:dyDescent="0.25">
      <c r="B48" s="32" t="s">
        <v>243</v>
      </c>
      <c r="C48" s="76">
        <f>IFERROR(IF(C$51&lt;7,,((GETPIVOTDATA("F2",'pivot1-3'!$K$18,"År",2019,"F2",1)))),)</f>
        <v>0</v>
      </c>
      <c r="D48" s="28">
        <f>IFERROR(IF(D$51&lt;7,,((GETPIVOTDATA("F2",'pivot1-3'!$K$18,"År",2020,"F2",1)))),)</f>
        <v>3.7037037037037035E-2</v>
      </c>
      <c r="E48" s="28">
        <f>IFERROR(IF(E$51&lt;7,,((GETPIVOTDATA("F2",'pivot1-3'!$K$18,"År",2021,"F2",1)))),)</f>
        <v>0</v>
      </c>
      <c r="F48" s="29">
        <f>IFERROR(IF(F$51&lt;5,,((GETPIVOTDATA("F2",'pivot1-3'!$K$18,"År",2022,"F2",1)))),)</f>
        <v>0</v>
      </c>
      <c r="G48" s="29">
        <f>IFERROR(IF(G$51&lt;5,,((GETPIVOTDATA("F2",'pivot1-3'!$K$18,"År",2023,"F2",3)))),)</f>
        <v>0.14285714285714285</v>
      </c>
      <c r="H48" s="30">
        <v>0.14285714285714285</v>
      </c>
      <c r="I48" s="31"/>
    </row>
    <row r="49" spans="2:28" x14ac:dyDescent="0.25">
      <c r="B49" s="27" t="s">
        <v>50</v>
      </c>
      <c r="C49" s="76">
        <f>IFERROR(SUM(C46:C48),"-")</f>
        <v>1</v>
      </c>
      <c r="D49" s="28">
        <f>IFERROR(SUM(D46:D48),"-")</f>
        <v>1</v>
      </c>
      <c r="E49" s="28">
        <f>IFERROR(SUM(E46:E48),"-")</f>
        <v>1</v>
      </c>
      <c r="F49" s="29">
        <f>IFERROR(SUM(F46:F48),"-")</f>
        <v>1</v>
      </c>
      <c r="G49" s="29">
        <f>IFERROR(SUM(G46:G48),"-")</f>
        <v>1</v>
      </c>
      <c r="H49" s="30">
        <v>1</v>
      </c>
      <c r="I49" s="31"/>
    </row>
    <row r="50" spans="2:28" s="109" customFormat="1" x14ac:dyDescent="0.25">
      <c r="B50" s="106" t="s">
        <v>51</v>
      </c>
      <c r="C50" s="107">
        <f>IFERROR(IF(C$51&lt;7,,((GETPIVOTDATA("F2",'pivot1-3'!$U$18,"År",2019)))),)</f>
        <v>3</v>
      </c>
      <c r="D50" s="129">
        <f>IFERROR(IF(D$51&lt;7,,((GETPIVOTDATA("F2",'pivot1-3'!$U$18,"År",2020)))),)</f>
        <v>2.925925925925926</v>
      </c>
      <c r="E50" s="129">
        <f>IFERROR(IF(E$51&lt;7,,((GETPIVOTDATA("F2",'pivot1-3'!$U$18,"År",2021)))),)</f>
        <v>2.875</v>
      </c>
      <c r="F50" s="107">
        <f>IFERROR(IF(F$51&lt;5,,((GETPIVOTDATA("F2",'pivot1-3'!$U$18,"År",2022)))),)</f>
        <v>3</v>
      </c>
      <c r="G50" s="107">
        <f>IFERROR(IF(G$51&lt;5,,((GETPIVOTDATA("F2",'pivot1-3'!$U$18,"År",2023)))),)</f>
        <v>1.2857142857142858</v>
      </c>
      <c r="H50" s="108">
        <v>1.2857142857142858</v>
      </c>
      <c r="I50" s="133"/>
      <c r="J50" s="143"/>
      <c r="K50" s="143"/>
      <c r="L50" s="143"/>
      <c r="M50" s="143"/>
      <c r="N50" s="143"/>
      <c r="O50" s="143"/>
      <c r="P50" s="143"/>
      <c r="Q50" s="143"/>
      <c r="R50" s="143"/>
      <c r="S50" s="143"/>
      <c r="T50" s="143"/>
      <c r="U50" s="143"/>
      <c r="V50" s="143"/>
      <c r="W50" s="143"/>
      <c r="X50" s="143"/>
      <c r="Y50" s="143"/>
      <c r="Z50" s="143"/>
      <c r="AA50" s="143"/>
      <c r="AB50" s="143"/>
    </row>
    <row r="51" spans="2:28" x14ac:dyDescent="0.25">
      <c r="B51" s="27" t="s">
        <v>52</v>
      </c>
      <c r="C51" s="98">
        <f>IFERROR(GETPIVOTDATA("F2",'pivot1-3'!$A$18,"År",2019),)</f>
        <v>20</v>
      </c>
      <c r="D51" s="33">
        <f>IFERROR(GETPIVOTDATA("F2",'pivot1-3'!$A$18,"År",2020),)</f>
        <v>27</v>
      </c>
      <c r="E51" s="33">
        <f>IFERROR(GETPIVOTDATA("F2",'pivot1-3'!$A$18,"År",2021),)</f>
        <v>16</v>
      </c>
      <c r="F51" s="34">
        <f>IFERROR(GETPIVOTDATA("F2",'pivot1-3'!$A$18,"År",2022),)</f>
        <v>30</v>
      </c>
      <c r="G51" s="34">
        <f>IFERROR(GETPIVOTDATA("F2",'pivot1-3'!$A$18,"År",2023),)</f>
        <v>14</v>
      </c>
      <c r="H51" s="35">
        <v>14</v>
      </c>
    </row>
    <row r="52" spans="2:28" x14ac:dyDescent="0.25">
      <c r="C52" s="6"/>
      <c r="D52" s="36"/>
      <c r="E52" s="6"/>
      <c r="F52" s="6"/>
      <c r="G52" s="36"/>
      <c r="H52" s="164"/>
    </row>
    <row r="53" spans="2:28" ht="7" customHeight="1" x14ac:dyDescent="0.25">
      <c r="D53" s="5"/>
    </row>
    <row r="54" spans="2:28" ht="13.5" customHeight="1" x14ac:dyDescent="0.35">
      <c r="B54" s="20" t="s">
        <v>224</v>
      </c>
      <c r="D54" s="5"/>
    </row>
    <row r="55" spans="2:28" ht="8.15" customHeight="1" x14ac:dyDescent="0.25">
      <c r="B55" s="21"/>
      <c r="C55" s="182"/>
      <c r="D55" s="182"/>
      <c r="E55" s="182"/>
      <c r="F55" s="182"/>
      <c r="H55" s="105" t="s">
        <v>50</v>
      </c>
    </row>
    <row r="56" spans="2:28" x14ac:dyDescent="0.25">
      <c r="B56" s="22"/>
      <c r="C56" s="36">
        <v>2019</v>
      </c>
      <c r="D56" s="6">
        <v>2020</v>
      </c>
      <c r="E56" s="6">
        <v>2021</v>
      </c>
      <c r="F56" s="58">
        <v>2022</v>
      </c>
      <c r="G56" s="58">
        <v>2023</v>
      </c>
      <c r="H56" s="102">
        <v>2023</v>
      </c>
      <c r="I56" s="26"/>
    </row>
    <row r="57" spans="2:28" x14ac:dyDescent="0.25">
      <c r="B57" s="27" t="s">
        <v>244</v>
      </c>
      <c r="C57" s="41">
        <f>IFERROR(IF(C$62&lt;7,,((GETPIVOTDATA("F3",'pivot1-3'!$K$29,"År",2019,"F3",3)))),)</f>
        <v>0.95</v>
      </c>
      <c r="D57" s="28">
        <f>IFERROR(IF(D$62&lt;7,,((GETPIVOTDATA("F3",'pivot1-3'!$K$29,"År",2020,"F3",3)))),)</f>
        <v>0.96296296296296291</v>
      </c>
      <c r="E57" s="28">
        <f>IFERROR(IF(E$62&lt;7,,((GETPIVOTDATA("F3",'pivot1-3'!$K$29,"År",2021,"F3",3)))),)</f>
        <v>0.9375</v>
      </c>
      <c r="F57" s="29">
        <f>IFERROR(IF(F$62&lt;5,,((GETPIVOTDATA("F3",'pivot1-3'!$K$29,"År",2022,"F3",3)))),)</f>
        <v>0.83333333333333337</v>
      </c>
      <c r="G57" s="29">
        <f>IFERROR(IF(G$62&lt;5,,((GETPIVOTDATA("F3",'pivot1-3'!$K$29,"År",2023,"F3",1)))),)</f>
        <v>0.8571428571428571</v>
      </c>
      <c r="H57" s="78">
        <v>3.3333333333333333E-2</v>
      </c>
      <c r="I57" s="31"/>
    </row>
    <row r="58" spans="2:28" x14ac:dyDescent="0.25">
      <c r="B58" s="32" t="s">
        <v>223</v>
      </c>
      <c r="C58" s="76">
        <f>IFERROR(IF(C$62&lt;7,,((GETPIVOTDATA("F3",'pivot1-3'!$K$29,"År",2019,"F3",2)))),)</f>
        <v>0.05</v>
      </c>
      <c r="D58" s="28">
        <f>IFERROR(IF(D$62&lt;7,,((GETPIVOTDATA("F3",'pivot1-3'!$K$29,"År",2020,"F3",2)))),)</f>
        <v>3.7037037037037035E-2</v>
      </c>
      <c r="E58" s="28">
        <f>IFERROR(IF(E$62&lt;7,,((GETPIVOTDATA("F3",'pivot1-3'!$K$29,"År",2021,"F3",2)))),)</f>
        <v>6.25E-2</v>
      </c>
      <c r="F58" s="29">
        <f>IFERROR(IF(F$62&lt;5,,((GETPIVOTDATA("F3",'pivot1-3'!$K$29,"År",2022,"F3",2)))),)</f>
        <v>0.13333333333333333</v>
      </c>
      <c r="G58" s="29">
        <f>IFERROR(IF(G$62&lt;5,,((GETPIVOTDATA("F3",'pivot1-3'!$K$29,"År",2023,"F3",2)))),)</f>
        <v>0</v>
      </c>
      <c r="H58" s="30">
        <v>0.13333333333333333</v>
      </c>
      <c r="I58" s="31"/>
    </row>
    <row r="59" spans="2:28" x14ac:dyDescent="0.25">
      <c r="B59" s="32" t="s">
        <v>243</v>
      </c>
      <c r="C59" s="76">
        <f>IFERROR(IF(C$62&lt;7,,((GETPIVOTDATA("F3",'pivot1-3'!$K$29,"År",2019,"F3",1)))),)</f>
        <v>0</v>
      </c>
      <c r="D59" s="28">
        <f>IFERROR(IF(D$62&lt;7,,((GETPIVOTDATA("F3",'pivot1-3'!$K$29,"År",2020,"F3",1)))),)</f>
        <v>0</v>
      </c>
      <c r="E59" s="28">
        <f>IFERROR(IF(E$62&lt;7,,((GETPIVOTDATA("F3",'pivot1-3'!$K$29,"År",2021,"F3",1)))),)</f>
        <v>0</v>
      </c>
      <c r="F59" s="29">
        <f>IFERROR(IF(F$62&lt;5,,((GETPIVOTDATA("F3",'pivot1-3'!$K$29,"År",2022,"F3",1)))),)</f>
        <v>3.3333333333333333E-2</v>
      </c>
      <c r="G59" s="29">
        <f>IFERROR(IF(G$62&lt;5,,((GETPIVOTDATA("F3",'pivot1-3'!$K$29,"År",2023,"F3",3)))),)</f>
        <v>0.14285714285714285</v>
      </c>
      <c r="H59" s="30">
        <v>0.83333333333333337</v>
      </c>
      <c r="I59" s="31"/>
    </row>
    <row r="60" spans="2:28" x14ac:dyDescent="0.25">
      <c r="B60" s="27" t="s">
        <v>50</v>
      </c>
      <c r="C60" s="76">
        <f t="shared" ref="C60:G60" si="0">IFERROR(SUM(C57:C59),"-")</f>
        <v>1</v>
      </c>
      <c r="D60" s="28">
        <f t="shared" si="0"/>
        <v>1</v>
      </c>
      <c r="E60" s="28">
        <f t="shared" ref="E60" si="1">IFERROR(SUM(E57:E59),"-")</f>
        <v>1</v>
      </c>
      <c r="F60" s="29">
        <f t="shared" ref="F60" si="2">IFERROR(SUM(F57:F59),"-")</f>
        <v>1</v>
      </c>
      <c r="G60" s="29">
        <f t="shared" si="0"/>
        <v>1</v>
      </c>
      <c r="H60" s="30">
        <v>1</v>
      </c>
      <c r="I60" s="31"/>
    </row>
    <row r="61" spans="2:28" s="109" customFormat="1" x14ac:dyDescent="0.25">
      <c r="B61" s="106" t="s">
        <v>51</v>
      </c>
      <c r="C61" s="107">
        <f>IFERROR(IF(C$62&lt;7,,((GETPIVOTDATA("F3",'pivot1-3'!$U$29,"År",2019)))),)</f>
        <v>2.95</v>
      </c>
      <c r="D61" s="129">
        <f>IFERROR(IF(D$62&lt;7,,((GETPIVOTDATA("F3",'pivot1-3'!$U$29,"År",2020)))),)</f>
        <v>2.9629629629629628</v>
      </c>
      <c r="E61" s="129">
        <f>IFERROR(IF(E$62&lt;7,,((GETPIVOTDATA("F3",'pivot1-3'!$U$29,"År",2021)))),)</f>
        <v>2.9375</v>
      </c>
      <c r="F61" s="107">
        <f>IFERROR(IF(F$62&lt;5,,((GETPIVOTDATA("F3",'pivot1-3'!$U$29,"År",2022)))),)</f>
        <v>2.8</v>
      </c>
      <c r="G61" s="107">
        <f>IFERROR(IF(G$62&lt;5,,((GETPIVOTDATA("F3",'pivot1-3'!$U$29,"År",2023)))),)</f>
        <v>1.2857142857142858</v>
      </c>
      <c r="H61" s="108">
        <v>2.8</v>
      </c>
      <c r="I61" s="133"/>
      <c r="J61" s="143"/>
      <c r="K61" s="143"/>
      <c r="L61" s="143"/>
      <c r="M61" s="143"/>
      <c r="N61" s="143"/>
      <c r="O61" s="143"/>
      <c r="P61" s="143"/>
      <c r="Q61" s="143"/>
      <c r="R61" s="143"/>
      <c r="S61" s="143"/>
      <c r="T61" s="143"/>
      <c r="U61" s="143"/>
      <c r="V61" s="143"/>
      <c r="W61" s="143"/>
      <c r="X61" s="143"/>
      <c r="Y61" s="143"/>
      <c r="Z61" s="143"/>
      <c r="AA61" s="143"/>
      <c r="AB61" s="143"/>
    </row>
    <row r="62" spans="2:28" x14ac:dyDescent="0.25">
      <c r="B62" s="27" t="s">
        <v>52</v>
      </c>
      <c r="C62" s="98">
        <f>IFERROR(GETPIVOTDATA("F3",'pivot1-3'!$A$29,"År",2019),)</f>
        <v>20</v>
      </c>
      <c r="D62" s="33">
        <f>IFERROR(GETPIVOTDATA("F3",'pivot1-3'!$A$29,"År",2020),)</f>
        <v>27</v>
      </c>
      <c r="E62" s="33">
        <f>IFERROR(GETPIVOTDATA("F3",'pivot1-3'!$A$29,"År",2021),)</f>
        <v>16</v>
      </c>
      <c r="F62" s="34">
        <f>IFERROR(GETPIVOTDATA("F3",'pivot1-3'!$A$29,"År",2022),)</f>
        <v>30</v>
      </c>
      <c r="G62" s="34">
        <f>IFERROR(GETPIVOTDATA("F3",'pivot1-3'!$A$29,"År",2023),)</f>
        <v>14</v>
      </c>
      <c r="H62" s="35">
        <v>30</v>
      </c>
    </row>
    <row r="64" spans="2:28" ht="13.5" customHeight="1" x14ac:dyDescent="0.35">
      <c r="B64" s="20" t="s">
        <v>225</v>
      </c>
      <c r="D64" s="5"/>
    </row>
    <row r="65" spans="2:28" ht="15" customHeight="1" x14ac:dyDescent="0.25">
      <c r="B65" s="21"/>
      <c r="C65" s="182"/>
      <c r="D65" s="182"/>
      <c r="E65" s="182"/>
      <c r="F65" s="182"/>
      <c r="H65" s="105" t="s">
        <v>50</v>
      </c>
    </row>
    <row r="66" spans="2:28" x14ac:dyDescent="0.25">
      <c r="B66" s="22"/>
      <c r="C66" s="36">
        <v>2019</v>
      </c>
      <c r="D66" s="6">
        <v>2020</v>
      </c>
      <c r="E66" s="6">
        <v>2021</v>
      </c>
      <c r="F66" s="58">
        <v>2022</v>
      </c>
      <c r="G66" s="58">
        <v>2023</v>
      </c>
      <c r="H66" s="102">
        <v>2023</v>
      </c>
      <c r="I66" s="26"/>
    </row>
    <row r="67" spans="2:28" x14ac:dyDescent="0.25">
      <c r="B67" s="27" t="s">
        <v>244</v>
      </c>
      <c r="C67" s="41">
        <f>IFERROR(IF(C$72&lt;7,,((GETPIVOTDATA("F4",'pivot1-3'!$K$40,"År",2019,"F4",3)))),)</f>
        <v>0.89473684210526316</v>
      </c>
      <c r="D67" s="130">
        <f>IFERROR(IF(D$72&lt;7,,((GETPIVOTDATA("F4",'pivot1-3'!$K$40,"År",2020,"F4",3)))),)</f>
        <v>1</v>
      </c>
      <c r="E67" s="130">
        <f>IFERROR(IF(E$72&lt;7,,((GETPIVOTDATA("F4",'pivot1-3'!$K$40,"År",2021,"F4",3)))),)</f>
        <v>0.9375</v>
      </c>
      <c r="F67" s="77">
        <f>IFERROR(IF(F$72&lt;5,,((GETPIVOTDATA("F4",'pivot1-3'!$K$40,"År",2022,"F4",3)))),)</f>
        <v>0.96666666666666667</v>
      </c>
      <c r="G67" s="77">
        <f>IFERROR(IF(G$72&lt;5,,((GETPIVOTDATA("F4",'pivot1-3'!$K$40,"År",2023,"F4",1)))),)</f>
        <v>0.7142857142857143</v>
      </c>
      <c r="H67" s="30">
        <v>0.7142857142857143</v>
      </c>
      <c r="I67" s="31"/>
    </row>
    <row r="68" spans="2:28" x14ac:dyDescent="0.25">
      <c r="B68" s="32" t="s">
        <v>223</v>
      </c>
      <c r="C68" s="76">
        <f>IFERROR(IF(C$72&lt;7,,((GETPIVOTDATA("F4",'pivot1-3'!$K$40,"År",2019,"F4",2)))),)</f>
        <v>0.10526315789473684</v>
      </c>
      <c r="D68" s="28">
        <f>IFERROR(IF(D$72&lt;7,,((GETPIVOTDATA("F4",'pivot1-3'!$K$40,"År",2020,"F4",2)))),)</f>
        <v>0</v>
      </c>
      <c r="E68" s="28">
        <f>IFERROR(IF(E$72&lt;7,,((GETPIVOTDATA("F4",'pivot1-3'!$K$40,"År",2021,"F4",2)))),)</f>
        <v>6.25E-2</v>
      </c>
      <c r="F68" s="29">
        <f>IFERROR(IF(F$72&lt;5,,((GETPIVOTDATA("F4",'pivot1-3'!$K$40,"År",2022,"F4",2)))),)</f>
        <v>3.3333333333333333E-2</v>
      </c>
      <c r="G68" s="29">
        <f>IFERROR(IF(G$72&lt;5,,((GETPIVOTDATA("F4",'pivot1-3'!$K$40,"År",2023,"F4",2)))),)</f>
        <v>7.1428571428571425E-2</v>
      </c>
      <c r="H68" s="30">
        <v>7.1428571428571425E-2</v>
      </c>
      <c r="I68" s="31"/>
    </row>
    <row r="69" spans="2:28" x14ac:dyDescent="0.25">
      <c r="B69" s="32" t="s">
        <v>243</v>
      </c>
      <c r="C69" s="76">
        <f>IFERROR(IF(C$72&lt;7,,((GETPIVOTDATA("F4",'pivot1-3'!$K$40,"År",2019,"F4",1)))),)</f>
        <v>0</v>
      </c>
      <c r="D69" s="28">
        <f>IFERROR(IF(D$72&lt;7,,((GETPIVOTDATA("F4",'pivot1-3'!$K$40,"År",2020,"F4",1)))),)</f>
        <v>0</v>
      </c>
      <c r="E69" s="28">
        <f>IFERROR(IF(E$72&lt;7,,((GETPIVOTDATA("F4",'pivot1-3'!$K$40,"År",2021,"F4",1)))),)</f>
        <v>0</v>
      </c>
      <c r="F69" s="29">
        <f>IFERROR(IF(F$72&lt;5,,((GETPIVOTDATA("F4",'pivot1-3'!$K$40,"År",2022,"F4",1)))),)</f>
        <v>0</v>
      </c>
      <c r="G69" s="29">
        <f>IFERROR(IF(G$72&lt;5,,((GETPIVOTDATA("F4",'pivot1-3'!$K$40,"År",2023,"F4",3)))),)</f>
        <v>0.21428571428571427</v>
      </c>
      <c r="H69" s="30">
        <v>0.21428571428571427</v>
      </c>
      <c r="I69" s="31"/>
    </row>
    <row r="70" spans="2:28" x14ac:dyDescent="0.25">
      <c r="B70" s="27" t="s">
        <v>50</v>
      </c>
      <c r="C70" s="76">
        <f t="shared" ref="C70:G70" si="3">SUM(C67:C69)</f>
        <v>1</v>
      </c>
      <c r="D70" s="28">
        <f t="shared" si="3"/>
        <v>1</v>
      </c>
      <c r="E70" s="28">
        <f t="shared" ref="E70" si="4">SUM(E67:E69)</f>
        <v>1</v>
      </c>
      <c r="F70" s="29">
        <f t="shared" ref="F70" si="5">SUM(F67:F69)</f>
        <v>1</v>
      </c>
      <c r="G70" s="29">
        <f t="shared" si="3"/>
        <v>1</v>
      </c>
      <c r="H70" s="30">
        <v>1</v>
      </c>
      <c r="I70" s="31"/>
    </row>
    <row r="71" spans="2:28" s="109" customFormat="1" x14ac:dyDescent="0.25">
      <c r="B71" s="106" t="s">
        <v>51</v>
      </c>
      <c r="C71" s="107">
        <f>IFERROR(IF(C$72&lt;7,,((GETPIVOTDATA("F4",'pivot1-3'!$U$40,"År",2019)))),)</f>
        <v>2.8947368421052633</v>
      </c>
      <c r="D71" s="129">
        <f>IFERROR(IF(D$72&lt;7,,((GETPIVOTDATA("F4",'pivot1-3'!$U$40,"År",2020)))),)</f>
        <v>3</v>
      </c>
      <c r="E71" s="129">
        <f>IFERROR(IF(E$72&lt;7,,((GETPIVOTDATA("F4",'pivot1-3'!$U$40,"År",2021)))),)</f>
        <v>2.9375</v>
      </c>
      <c r="F71" s="107">
        <f>IFERROR(IF(F$72&lt;5,,((GETPIVOTDATA("F4",'pivot1-3'!$U$40,"År",2022)))),)</f>
        <v>2.9666666666666668</v>
      </c>
      <c r="G71" s="107">
        <f>IFERROR(IF(G$72&lt;5,,((GETPIVOTDATA("F4",'pivot1-3'!$U$40,"År",2023)))),)</f>
        <v>1.5</v>
      </c>
      <c r="H71" s="108">
        <v>1.5</v>
      </c>
      <c r="I71" s="133"/>
      <c r="J71" s="143"/>
      <c r="K71" s="143"/>
      <c r="L71" s="143"/>
      <c r="M71" s="143"/>
      <c r="N71" s="143"/>
      <c r="O71" s="143"/>
      <c r="P71" s="143"/>
      <c r="Q71" s="143"/>
      <c r="R71" s="143"/>
      <c r="S71" s="143"/>
      <c r="T71" s="143"/>
      <c r="U71" s="143"/>
      <c r="V71" s="143"/>
      <c r="W71" s="143"/>
      <c r="X71" s="143"/>
      <c r="Y71" s="143"/>
      <c r="Z71" s="143"/>
      <c r="AA71" s="143"/>
      <c r="AB71" s="143"/>
    </row>
    <row r="72" spans="2:28" x14ac:dyDescent="0.25">
      <c r="B72" s="27" t="s">
        <v>52</v>
      </c>
      <c r="C72" s="98">
        <f>IFERROR(GETPIVOTDATA("F4",'pivot1-3'!$A$40,"År",2019),)</f>
        <v>19</v>
      </c>
      <c r="D72" s="33">
        <f>IFERROR(GETPIVOTDATA("F4",'pivot1-3'!$A$40,"År",2020),)</f>
        <v>27</v>
      </c>
      <c r="E72" s="33">
        <f>IFERROR(GETPIVOTDATA("F4",'pivot1-3'!$A$40,"År",2021),)</f>
        <v>16</v>
      </c>
      <c r="F72" s="34">
        <f>IFERROR(GETPIVOTDATA("F4",'pivot1-3'!$A$40,"År",2022),)</f>
        <v>30</v>
      </c>
      <c r="G72" s="34">
        <f>IFERROR(GETPIVOTDATA("F4",'pivot1-3'!$A$40,"År",2023),)</f>
        <v>14</v>
      </c>
      <c r="H72" s="35">
        <v>14</v>
      </c>
    </row>
    <row r="73" spans="2:28" x14ac:dyDescent="0.25">
      <c r="C73" s="6"/>
      <c r="D73" s="36"/>
      <c r="E73" s="6"/>
      <c r="F73" s="6"/>
      <c r="G73" s="36"/>
      <c r="H73" s="164"/>
    </row>
    <row r="75" spans="2:28" ht="15.5" x14ac:dyDescent="0.35">
      <c r="B75" s="20" t="s">
        <v>226</v>
      </c>
      <c r="D75" s="5"/>
    </row>
    <row r="76" spans="2:28" ht="15" customHeight="1" x14ac:dyDescent="0.25">
      <c r="B76" s="21"/>
      <c r="C76" s="182"/>
      <c r="D76" s="182"/>
      <c r="E76" s="182"/>
      <c r="F76" s="182"/>
      <c r="H76" s="105" t="s">
        <v>50</v>
      </c>
    </row>
    <row r="77" spans="2:28" x14ac:dyDescent="0.25">
      <c r="B77" s="22"/>
      <c r="C77" s="36">
        <v>2019</v>
      </c>
      <c r="D77" s="6">
        <v>2020</v>
      </c>
      <c r="E77" s="6">
        <v>2021</v>
      </c>
      <c r="F77" s="58">
        <v>2022</v>
      </c>
      <c r="G77" s="58">
        <v>2023</v>
      </c>
      <c r="H77" s="102">
        <v>2023</v>
      </c>
      <c r="I77" s="26"/>
    </row>
    <row r="78" spans="2:28" x14ac:dyDescent="0.25">
      <c r="B78" s="27" t="s">
        <v>244</v>
      </c>
      <c r="C78" s="41">
        <f>IFERROR(IF(C$83&lt;7,,((GETPIVOTDATA("F5",'pivot1-3'!$K$51,"År",2019,"F5",3)))),)</f>
        <v>0.94444444444444442</v>
      </c>
      <c r="D78" s="28">
        <f>IFERROR(IF(D$83&lt;7,,((GETPIVOTDATA("F5",'pivot1-3'!$K$51,"År",2020,"F5",3)))),)</f>
        <v>0.96153846153846156</v>
      </c>
      <c r="E78" s="28">
        <f>IFERROR(IF(E$83&lt;7,,((GETPIVOTDATA("F5",'pivot1-3'!$K$51,"År",2021,"F5",3)))),)</f>
        <v>0.9375</v>
      </c>
      <c r="F78" s="29">
        <f>IFERROR(IF(F$83&lt;5,,((GETPIVOTDATA("F5",'pivot1-3'!$K$51,"År",2022,"F5",3)))),)</f>
        <v>0.8666666666666667</v>
      </c>
      <c r="G78" s="29">
        <f>IFERROR(IF(G$83&lt;5,,((GETPIVOTDATA("F5",'pivot1-3'!$K$51,"År",2023,"F5",1)))),)</f>
        <v>0.7857142857142857</v>
      </c>
      <c r="H78" s="30">
        <v>0.7857142857142857</v>
      </c>
      <c r="I78" s="31"/>
    </row>
    <row r="79" spans="2:28" x14ac:dyDescent="0.25">
      <c r="B79" s="32" t="s">
        <v>223</v>
      </c>
      <c r="C79" s="99">
        <f>IFERROR(IF(C$83&lt;7,,((GETPIVOTDATA("F5",'pivot1-3'!$K$51,"År",2019,"F5",2)))),)</f>
        <v>5.5555555555555552E-2</v>
      </c>
      <c r="D79" s="37">
        <f>IFERROR(IF(D$83&lt;7,,((GETPIVOTDATA("F5",'pivot1-3'!$K$51,"År",2020,"F5",2)))),)</f>
        <v>3.8461538461538464E-2</v>
      </c>
      <c r="E79" s="37">
        <f>IFERROR(IF(E$83&lt;7,,((GETPIVOTDATA("F5",'pivot1-3'!$K$51,"År",2021,"F5",2)))),)</f>
        <v>6.25E-2</v>
      </c>
      <c r="F79" s="38">
        <f>IFERROR(IF(F$83&lt;5,,((GETPIVOTDATA("F5",'pivot1-3'!$K$51,"År",2022,"F5",2)))),)</f>
        <v>0.13333333333333333</v>
      </c>
      <c r="G79" s="38">
        <f>IFERROR(IF(G$83&lt;5,,((GETPIVOTDATA("F5",'pivot1-3'!$K$51,"År",2023,"F5",2)))),)</f>
        <v>0</v>
      </c>
      <c r="H79" s="30">
        <v>0</v>
      </c>
      <c r="I79" s="31"/>
    </row>
    <row r="80" spans="2:28" x14ac:dyDescent="0.25">
      <c r="B80" s="32" t="s">
        <v>243</v>
      </c>
      <c r="C80" s="99">
        <f>IFERROR(IF(C$83&lt;7,,((GETPIVOTDATA("F5",'pivot1-3'!$K$51,"År",2019,"F5",1)))),)</f>
        <v>0</v>
      </c>
      <c r="D80" s="37">
        <f>IFERROR(IF(D$83&lt;7,,((GETPIVOTDATA("F5",'pivot1-3'!$K$51,"År",2020,"F5",1)))),)</f>
        <v>0</v>
      </c>
      <c r="E80" s="37">
        <f>IFERROR(IF(E$83&lt;7,,((GETPIVOTDATA("F5",'pivot1-3'!$K$51,"År",2021,"F5",1)))),)</f>
        <v>0</v>
      </c>
      <c r="F80" s="38">
        <f>IFERROR(IF(F$83&lt;5,,((GETPIVOTDATA("F5",'pivot1-3'!$K$51,"År",2022,"F5",1)))),)</f>
        <v>0</v>
      </c>
      <c r="G80" s="38">
        <f>IFERROR(IF(G$83&lt;5,,((GETPIVOTDATA("F5",'pivot1-3'!$K$51,"År",2023,"F5",3)))),)</f>
        <v>0.21428571428571427</v>
      </c>
      <c r="H80" s="30">
        <v>0.21428571428571427</v>
      </c>
      <c r="I80" s="31"/>
    </row>
    <row r="81" spans="2:28" x14ac:dyDescent="0.25">
      <c r="B81" s="27" t="s">
        <v>50</v>
      </c>
      <c r="C81" s="99">
        <f t="shared" ref="C81:G81" si="6">SUM(C78:C80)</f>
        <v>1</v>
      </c>
      <c r="D81" s="37">
        <f t="shared" si="6"/>
        <v>1</v>
      </c>
      <c r="E81" s="37">
        <f t="shared" ref="E81" si="7">SUM(E78:E80)</f>
        <v>1</v>
      </c>
      <c r="F81" s="38">
        <f t="shared" ref="F81" si="8">SUM(F78:F80)</f>
        <v>1</v>
      </c>
      <c r="G81" s="38">
        <f t="shared" si="6"/>
        <v>1</v>
      </c>
      <c r="H81" s="30">
        <v>1</v>
      </c>
      <c r="I81" s="31"/>
    </row>
    <row r="82" spans="2:28" s="109" customFormat="1" x14ac:dyDescent="0.25">
      <c r="B82" s="106" t="s">
        <v>51</v>
      </c>
      <c r="C82" s="107">
        <f>IFERROR(IF(C$83&lt;7,,((GETPIVOTDATA("F5",'pivot1-3'!$U$51,"År",2019)))),)</f>
        <v>2.9444444444444446</v>
      </c>
      <c r="D82" s="129">
        <f>IFERROR(IF(D$83&lt;7,,((GETPIVOTDATA("F5",'pivot1-3'!$U$51,"År",2020)))),)</f>
        <v>2.9615384615384617</v>
      </c>
      <c r="E82" s="129">
        <f>IFERROR(IF(E$83&lt;7,,((GETPIVOTDATA("F5",'pivot1-3'!$U$51,"År",2021)))),)</f>
        <v>2.9375</v>
      </c>
      <c r="F82" s="107">
        <f>IFERROR(IF(F$83&lt;5,,((GETPIVOTDATA("F5",'pivot1-3'!$U$51,"År",2022)))),)</f>
        <v>2.8666666666666667</v>
      </c>
      <c r="G82" s="107">
        <f>IFERROR(IF(G$83&lt;5,,((GETPIVOTDATA("F5",'pivot1-3'!$U$51,"År",2023)))),)</f>
        <v>1.4285714285714286</v>
      </c>
      <c r="H82" s="108">
        <v>1.4285714285714286</v>
      </c>
      <c r="I82" s="133"/>
      <c r="J82" s="143"/>
      <c r="K82" s="143"/>
      <c r="L82" s="143"/>
      <c r="M82" s="143"/>
      <c r="N82" s="143"/>
      <c r="O82" s="143"/>
      <c r="P82" s="143"/>
      <c r="Q82" s="143"/>
      <c r="R82" s="143"/>
      <c r="S82" s="143"/>
      <c r="T82" s="143"/>
      <c r="U82" s="143"/>
      <c r="V82" s="143"/>
      <c r="W82" s="143"/>
      <c r="X82" s="143"/>
      <c r="Y82" s="143"/>
      <c r="Z82" s="143"/>
      <c r="AA82" s="143"/>
      <c r="AB82" s="143"/>
    </row>
    <row r="83" spans="2:28" x14ac:dyDescent="0.25">
      <c r="B83" s="27" t="s">
        <v>52</v>
      </c>
      <c r="C83" s="100">
        <f>IFERROR(GETPIVOTDATA("F5",'pivot1-3'!$A$51,"År",2019),)</f>
        <v>18</v>
      </c>
      <c r="D83" s="27">
        <f>IFERROR(GETPIVOTDATA("F5",'pivot1-3'!$A$51,"År",2020),)</f>
        <v>26</v>
      </c>
      <c r="E83" s="27">
        <f>IFERROR(GETPIVOTDATA("F5",'pivot1-3'!$A$51,"År",2021),)</f>
        <v>16</v>
      </c>
      <c r="F83" s="39">
        <f>IFERROR(GETPIVOTDATA("F5",'pivot1-3'!$A$51,"År",2022),)</f>
        <v>30</v>
      </c>
      <c r="G83" s="39">
        <f>IFERROR(GETPIVOTDATA("F5",'pivot1-3'!$A$51,"År",2023),)</f>
        <v>14</v>
      </c>
      <c r="H83" s="35">
        <v>14</v>
      </c>
    </row>
    <row r="85" spans="2:28" ht="15.5" x14ac:dyDescent="0.35">
      <c r="B85" s="20" t="s">
        <v>227</v>
      </c>
      <c r="D85" s="5"/>
    </row>
    <row r="86" spans="2:28" ht="15" customHeight="1" x14ac:dyDescent="0.25">
      <c r="C86" s="182"/>
      <c r="D86" s="182"/>
      <c r="E86" s="182"/>
      <c r="F86" s="182"/>
      <c r="H86" s="105" t="s">
        <v>50</v>
      </c>
    </row>
    <row r="87" spans="2:28" x14ac:dyDescent="0.25">
      <c r="B87" s="22"/>
      <c r="C87" s="36">
        <v>2019</v>
      </c>
      <c r="D87" s="6">
        <v>2020</v>
      </c>
      <c r="E87" s="6">
        <v>2021</v>
      </c>
      <c r="F87" s="58">
        <v>2022</v>
      </c>
      <c r="G87" s="58">
        <v>2023</v>
      </c>
      <c r="H87" s="102">
        <v>2023</v>
      </c>
      <c r="I87" s="26"/>
    </row>
    <row r="88" spans="2:28" x14ac:dyDescent="0.25">
      <c r="B88" s="27" t="s">
        <v>245</v>
      </c>
      <c r="C88" s="41">
        <f>IFERROR(IF(C$93&lt;7,,((GETPIVOTDATA("F6",'pivot1-3'!$K$62,"År",2019,"F6",3)))),)</f>
        <v>0.78947368421052633</v>
      </c>
      <c r="D88" s="28">
        <f>IFERROR(IF(D$93&lt;7,,((GETPIVOTDATA("F6",'pivot1-3'!$K$62,"År",2020,"F6",3)))),)</f>
        <v>0.73076923076923073</v>
      </c>
      <c r="E88" s="28">
        <f>IFERROR(IF(E$93&lt;7,,((GETPIVOTDATA("F6",'pivot1-3'!$K$62,"År",2021,"F6",3)))),)</f>
        <v>0.8</v>
      </c>
      <c r="F88" s="29">
        <f>IFERROR(IF(F$93&lt;5,,((GETPIVOTDATA("F6",'pivot1-3'!$K$62,"År",2022,"F6",3)))),)</f>
        <v>0.6</v>
      </c>
      <c r="G88" s="29">
        <f>IFERROR(IF(G$93&lt;5,,((GETPIVOTDATA("F6",'pivot1-3'!$K$62,"År",2023,"F6",1)))),)</f>
        <v>0.6428571428571429</v>
      </c>
      <c r="H88" s="78">
        <v>0.6428571428571429</v>
      </c>
      <c r="I88" s="31"/>
    </row>
    <row r="89" spans="2:28" x14ac:dyDescent="0.25">
      <c r="B89" s="32" t="s">
        <v>247</v>
      </c>
      <c r="C89" s="76">
        <f>IFERROR(IF(C$93&lt;7,,((GETPIVOTDATA("F6",'pivot1-3'!$K$62,"År",2019,"F6",2)))),)</f>
        <v>0.15789473684210525</v>
      </c>
      <c r="D89" s="28">
        <f>IFERROR(IF(D$93&lt;7,,((GETPIVOTDATA("F6",'pivot1-3'!$K$62,"År",2020,"F6",2)))),)</f>
        <v>0.19230769230769232</v>
      </c>
      <c r="E89" s="28">
        <f>IFERROR(IF(E$93&lt;7,,((GETPIVOTDATA("F6",'pivot1-3'!$K$62,"År",2021,"F6",2)))),)</f>
        <v>0.2</v>
      </c>
      <c r="F89" s="29">
        <f>IFERROR(IF(F$93&lt;5,,((GETPIVOTDATA("F6",'pivot1-3'!$K$62,"År",2022,"F6",2)))),)</f>
        <v>0.26666666666666666</v>
      </c>
      <c r="G89" s="29">
        <f>IFERROR(IF(G$93&lt;5,,((GETPIVOTDATA("F6",'pivot1-3'!$K$62,"År",2023,"F6",2)))),)</f>
        <v>0.2857142857142857</v>
      </c>
      <c r="H89" s="30">
        <v>0.2857142857142857</v>
      </c>
      <c r="I89" s="31"/>
    </row>
    <row r="90" spans="2:28" x14ac:dyDescent="0.25">
      <c r="B90" s="32" t="s">
        <v>246</v>
      </c>
      <c r="C90" s="76">
        <f>IFERROR(IF(C$93&lt;7,,((GETPIVOTDATA("F6",'pivot1-3'!$K$62,"År",2019,"F6",1)))),)</f>
        <v>5.2631578947368418E-2</v>
      </c>
      <c r="D90" s="28">
        <f>IFERROR(IF(D$93&lt;7,,((GETPIVOTDATA("F6",'pivot1-3'!$K$62,"År",2020,"F6",1)))),)</f>
        <v>7.6923076923076927E-2</v>
      </c>
      <c r="E90" s="28">
        <f>IFERROR(IF(E$93&lt;7,,((GETPIVOTDATA("F6",'pivot1-3'!$K$62,"År",2021,"F6",1)))),)</f>
        <v>0</v>
      </c>
      <c r="F90" s="29">
        <f>IFERROR(IF(F$93&lt;5,,((GETPIVOTDATA("F6",'pivot1-3'!$K$62,"År",2022,"F6",1)))),)</f>
        <v>0.13333333333333333</v>
      </c>
      <c r="G90" s="29">
        <f>IFERROR(IF(G$93&lt;5,,((GETPIVOTDATA("F6",'pivot1-3'!$K$62,"År",2023,"F6",3)))),)</f>
        <v>7.1428571428571425E-2</v>
      </c>
      <c r="H90" s="30">
        <v>7.1428571428571425E-2</v>
      </c>
      <c r="I90" s="31"/>
    </row>
    <row r="91" spans="2:28" x14ac:dyDescent="0.25">
      <c r="B91" s="27" t="s">
        <v>50</v>
      </c>
      <c r="C91" s="76">
        <f t="shared" ref="C91:G91" si="9">SUM(C88:C90)</f>
        <v>1</v>
      </c>
      <c r="D91" s="28">
        <f t="shared" si="9"/>
        <v>1</v>
      </c>
      <c r="E91" s="28">
        <f t="shared" ref="E91" si="10">SUM(E88:E90)</f>
        <v>1</v>
      </c>
      <c r="F91" s="29">
        <f t="shared" ref="F91" si="11">SUM(F88:F90)</f>
        <v>1</v>
      </c>
      <c r="G91" s="29">
        <f t="shared" si="9"/>
        <v>1</v>
      </c>
      <c r="H91" s="30">
        <v>1</v>
      </c>
      <c r="I91" s="31"/>
    </row>
    <row r="92" spans="2:28" s="109" customFormat="1" x14ac:dyDescent="0.25">
      <c r="B92" s="106" t="s">
        <v>51</v>
      </c>
      <c r="C92" s="107">
        <f>IFERROR(IF(C$93&lt;7,,((GETPIVOTDATA("F6",'pivot1-3'!$U$62,"År",2019)))),)</f>
        <v>2.736842105263158</v>
      </c>
      <c r="D92" s="129">
        <f>IFERROR(IF(D$93&lt;7,,((GETPIVOTDATA("F6",'pivot1-3'!$U$62,"År",2020)))),)</f>
        <v>2.6538461538461537</v>
      </c>
      <c r="E92" s="129">
        <f>IFERROR(IF(E$93&lt;7,,((GETPIVOTDATA("F6",'pivot1-3'!$U$62,"År",2021)))),)</f>
        <v>2.8</v>
      </c>
      <c r="F92" s="107">
        <f>IFERROR(IF(F$93&lt;5,,((GETPIVOTDATA("F6",'pivot1-3'!$U$62,"År",2022)))),)</f>
        <v>2.4666666666666668</v>
      </c>
      <c r="G92" s="107">
        <f>IFERROR(IF(G$93&lt;5,,((GETPIVOTDATA("F6",'pivot1-3'!$U$62,"År",2023)))),)</f>
        <v>1.4285714285714286</v>
      </c>
      <c r="H92" s="108">
        <v>1.4285714285714286</v>
      </c>
      <c r="I92" s="133"/>
      <c r="J92" s="143"/>
      <c r="K92" s="143"/>
      <c r="L92" s="143"/>
      <c r="M92" s="143"/>
      <c r="N92" s="143"/>
      <c r="O92" s="143"/>
      <c r="P92" s="143"/>
      <c r="Q92" s="143"/>
      <c r="R92" s="143"/>
      <c r="S92" s="143"/>
      <c r="T92" s="143"/>
      <c r="U92" s="143"/>
      <c r="V92" s="143"/>
      <c r="W92" s="143"/>
      <c r="X92" s="143"/>
      <c r="Y92" s="143"/>
      <c r="Z92" s="143"/>
      <c r="AA92" s="143"/>
      <c r="AB92" s="143"/>
    </row>
    <row r="93" spans="2:28" x14ac:dyDescent="0.25">
      <c r="B93" s="27" t="s">
        <v>52</v>
      </c>
      <c r="C93" s="98">
        <f>IFERROR(GETPIVOTDATA("F6",'pivot1-3'!$A$62,"År",2019),)</f>
        <v>19</v>
      </c>
      <c r="D93" s="33">
        <f>IFERROR(GETPIVOTDATA("F6",'pivot1-3'!$A$62,"År",2020),)</f>
        <v>26</v>
      </c>
      <c r="E93" s="33">
        <f>IFERROR(GETPIVOTDATA("F6",'pivot1-3'!$A$62,"År",2021),)</f>
        <v>15</v>
      </c>
      <c r="F93" s="34">
        <f>IFERROR(GETPIVOTDATA("F6",'pivot1-3'!$A$62,"År",2022),)</f>
        <v>30</v>
      </c>
      <c r="G93" s="34">
        <f>IFERROR(GETPIVOTDATA("F6",'pivot1-3'!$A$62,"År",2023),)</f>
        <v>14</v>
      </c>
      <c r="H93" s="35">
        <v>14</v>
      </c>
    </row>
    <row r="95" spans="2:28" ht="15.5" x14ac:dyDescent="0.35">
      <c r="B95" s="20" t="s">
        <v>228</v>
      </c>
      <c r="D95" s="5"/>
    </row>
    <row r="96" spans="2:28" ht="15" customHeight="1" x14ac:dyDescent="0.25">
      <c r="B96" s="21"/>
      <c r="C96" s="182"/>
      <c r="D96" s="182"/>
      <c r="E96" s="182"/>
      <c r="F96" s="182"/>
      <c r="H96" s="105" t="s">
        <v>50</v>
      </c>
    </row>
    <row r="97" spans="2:28" x14ac:dyDescent="0.25">
      <c r="B97" s="22"/>
      <c r="C97" s="24">
        <v>2019</v>
      </c>
      <c r="D97" s="23">
        <v>2020</v>
      </c>
      <c r="E97" s="23">
        <v>2021</v>
      </c>
      <c r="F97" s="25">
        <v>2022</v>
      </c>
      <c r="G97" s="25">
        <v>2023</v>
      </c>
      <c r="H97" s="102">
        <v>2023</v>
      </c>
      <c r="I97" s="26"/>
    </row>
    <row r="98" spans="2:28" x14ac:dyDescent="0.25">
      <c r="B98" s="27" t="s">
        <v>245</v>
      </c>
      <c r="C98" s="76">
        <f>IFERROR(IF(C$103&lt;7,,((GETPIVOTDATA("F7",'pivot1-3'!$K$73,"År",2019,"F7",3)))),)</f>
        <v>0.94736842105263153</v>
      </c>
      <c r="D98" s="28">
        <f>IFERROR(IF(D$103&lt;7,,((GETPIVOTDATA("F7",'pivot1-3'!$K$73,"År",2020,"F7",3)))),)</f>
        <v>0.96</v>
      </c>
      <c r="E98" s="28">
        <f>IFERROR(IF(E$103&lt;7,,((GETPIVOTDATA("F7",'pivot1-3'!$K$73,"År",2021,"F7",3)))),)</f>
        <v>0.9375</v>
      </c>
      <c r="F98" s="29">
        <f>IFERROR(IF(F$103&lt;5,,((GETPIVOTDATA("F7",'pivot1-3'!$K$73,"År",2022,"F7",3)))),)</f>
        <v>0.9</v>
      </c>
      <c r="G98" s="29">
        <f>IFERROR(IF(G$103&lt;5,,((GETPIVOTDATA("F7",'pivot1-3'!$K$73,"År",2023,"F7",1)))),)</f>
        <v>0.8571428571428571</v>
      </c>
      <c r="H98" s="78">
        <v>0.8571428571428571</v>
      </c>
      <c r="I98" s="31"/>
    </row>
    <row r="99" spans="2:28" x14ac:dyDescent="0.25">
      <c r="B99" s="32" t="s">
        <v>247</v>
      </c>
      <c r="C99" s="76">
        <f>IFERROR(IF(C$103&lt;7,,((GETPIVOTDATA("F7",'pivot1-3'!$K$73,"År",2019,"F7",2)))),)</f>
        <v>5.2631578947368418E-2</v>
      </c>
      <c r="D99" s="28">
        <f>IFERROR(IF(D$103&lt;7,,((GETPIVOTDATA("F7",'pivot1-3'!$K$73,"År",2020,"F7",2)))),)</f>
        <v>0</v>
      </c>
      <c r="E99" s="28">
        <f>IFERROR(IF(E$103&lt;7,,((GETPIVOTDATA("F7",'pivot1-3'!$K$73,"År",2021,"F7",2)))),)</f>
        <v>0</v>
      </c>
      <c r="F99" s="29">
        <f>IFERROR(IF(F$103&lt;5,,((GETPIVOTDATA("F7",'pivot1-3'!$K$73,"År",2022,"F7",2)))),)</f>
        <v>6.6666666666666666E-2</v>
      </c>
      <c r="G99" s="29">
        <f>IFERROR(IF(G$103&lt;5,,((GETPIVOTDATA("F7",'pivot1-3'!$K$73,"År",2023,"F7",2)))),)</f>
        <v>7.1428571428571425E-2</v>
      </c>
      <c r="H99" s="30">
        <v>7.1428571428571425E-2</v>
      </c>
      <c r="I99" s="31"/>
    </row>
    <row r="100" spans="2:28" x14ac:dyDescent="0.25">
      <c r="B100" s="32" t="s">
        <v>246</v>
      </c>
      <c r="C100" s="76">
        <f>IFERROR(IF(C$103&lt;7,,((GETPIVOTDATA("F7",'pivot1-3'!$K$73,"År",2019,"F7",1)))),)</f>
        <v>0</v>
      </c>
      <c r="D100" s="28">
        <f>IFERROR(IF(D$103&lt;7,,((GETPIVOTDATA("F7",'pivot1-3'!$K$73,"År",2020,"F7",1)))),)</f>
        <v>0.04</v>
      </c>
      <c r="E100" s="28">
        <f>IFERROR(IF(E$103&lt;7,,((GETPIVOTDATA("F7",'pivot1-3'!$K$73,"År",2021,"F7",1)))),)</f>
        <v>6.25E-2</v>
      </c>
      <c r="F100" s="29">
        <f>IFERROR(IF(F$103&lt;5,,((GETPIVOTDATA("F7",'pivot1-3'!$K$73,"År",2022,"F7",1)))),)</f>
        <v>3.3333333333333333E-2</v>
      </c>
      <c r="G100" s="29">
        <f>IFERROR(IF(G$103&lt;5,,((GETPIVOTDATA("F7",'pivot1-3'!$K$73,"År",2023,"F7",3)))),)</f>
        <v>7.1428571428571425E-2</v>
      </c>
      <c r="H100" s="30">
        <v>7.1428571428571425E-2</v>
      </c>
      <c r="I100" s="31"/>
    </row>
    <row r="101" spans="2:28" x14ac:dyDescent="0.25">
      <c r="B101" s="27" t="s">
        <v>50</v>
      </c>
      <c r="C101" s="76">
        <f t="shared" ref="C101:G101" si="12">SUM(C98:C100)</f>
        <v>1</v>
      </c>
      <c r="D101" s="28">
        <f t="shared" si="12"/>
        <v>1</v>
      </c>
      <c r="E101" s="28">
        <f t="shared" ref="E101" si="13">SUM(E98:E100)</f>
        <v>1</v>
      </c>
      <c r="F101" s="29">
        <f t="shared" ref="F101" si="14">SUM(F98:F100)</f>
        <v>1</v>
      </c>
      <c r="G101" s="29">
        <f t="shared" si="12"/>
        <v>0.99999999999999989</v>
      </c>
      <c r="H101" s="30">
        <v>0.99999999999999989</v>
      </c>
      <c r="I101" s="31"/>
    </row>
    <row r="102" spans="2:28" s="109" customFormat="1" x14ac:dyDescent="0.25">
      <c r="B102" s="106" t="s">
        <v>51</v>
      </c>
      <c r="C102" s="107">
        <f>IFERROR(IF(C$103&lt;7,,((GETPIVOTDATA("F7",'pivot1-3'!$U$73,"År",2019)))),)</f>
        <v>2.9473684210526314</v>
      </c>
      <c r="D102" s="129">
        <f>IFERROR(IF(D$103&lt;7,,((GETPIVOTDATA("F7",'pivot1-3'!$U$73,"År",2020)))),)</f>
        <v>2.92</v>
      </c>
      <c r="E102" s="129">
        <f>IFERROR(IF(E$103&lt;7,,((GETPIVOTDATA("F7",'pivot1-3'!$U$73,"År",2021)))),)</f>
        <v>2.875</v>
      </c>
      <c r="F102" s="107">
        <f>IFERROR(IF(F$103&lt;5,,((GETPIVOTDATA("F7",'pivot1-3'!$U$73,"År",2022)))),)</f>
        <v>2.8666666666666667</v>
      </c>
      <c r="G102" s="107">
        <f>IFERROR(IF(G$103&lt;5,,((GETPIVOTDATA("F7",'pivot1-3'!$U$73,"År",2023)))),)</f>
        <v>1.2142857142857142</v>
      </c>
      <c r="H102" s="108">
        <v>1.2142857142857142</v>
      </c>
      <c r="I102" s="133"/>
      <c r="J102" s="143"/>
      <c r="K102" s="143"/>
      <c r="L102" s="143"/>
      <c r="M102" s="143"/>
      <c r="N102" s="143"/>
      <c r="O102" s="143"/>
      <c r="P102" s="143"/>
      <c r="Q102" s="143"/>
      <c r="R102" s="143"/>
      <c r="S102" s="143"/>
      <c r="T102" s="143"/>
      <c r="U102" s="143"/>
      <c r="V102" s="143"/>
      <c r="W102" s="143"/>
      <c r="X102" s="143"/>
      <c r="Y102" s="143"/>
      <c r="Z102" s="143"/>
      <c r="AA102" s="143"/>
      <c r="AB102" s="143"/>
    </row>
    <row r="103" spans="2:28" x14ac:dyDescent="0.25">
      <c r="B103" s="27" t="s">
        <v>52</v>
      </c>
      <c r="C103" s="98">
        <f>IFERROR(GETPIVOTDATA("F7",'pivot1-3'!$A$73,"År",2019),)</f>
        <v>19</v>
      </c>
      <c r="D103" s="33">
        <f>IFERROR(GETPIVOTDATA("F7",'pivot1-3'!$A$73,"År",2020),)</f>
        <v>25</v>
      </c>
      <c r="E103" s="33">
        <f>IFERROR(GETPIVOTDATA("F7",'pivot1-3'!$A$73,"År",2021),)</f>
        <v>16</v>
      </c>
      <c r="F103" s="34">
        <f>IFERROR(GETPIVOTDATA("F7",'pivot1-3'!$A$73,"År",2022),)</f>
        <v>30</v>
      </c>
      <c r="G103" s="34">
        <f>IFERROR(GETPIVOTDATA("F7",'pivot1-3'!$A$73,"År",2023),)</f>
        <v>14</v>
      </c>
      <c r="H103" s="35">
        <v>14</v>
      </c>
    </row>
    <row r="104" spans="2:28" x14ac:dyDescent="0.25">
      <c r="C104" s="19"/>
      <c r="D104" s="5"/>
    </row>
    <row r="105" spans="2:28" x14ac:dyDescent="0.25">
      <c r="D105" s="5"/>
    </row>
    <row r="107" spans="2:28" ht="18" x14ac:dyDescent="0.4">
      <c r="B107" s="15" t="s">
        <v>63</v>
      </c>
      <c r="C107" s="16"/>
      <c r="D107" s="16"/>
      <c r="E107" s="16"/>
      <c r="F107" s="16"/>
      <c r="G107" s="16"/>
      <c r="H107" s="16"/>
    </row>
    <row r="108" spans="2:28" x14ac:dyDescent="0.25">
      <c r="B108" s="18"/>
      <c r="C108" s="16"/>
      <c r="D108" s="16"/>
      <c r="E108" s="16"/>
      <c r="F108" s="16"/>
      <c r="G108" s="16"/>
      <c r="H108" s="16"/>
    </row>
    <row r="109" spans="2:28" ht="16" customHeight="1" x14ac:dyDescent="0.25">
      <c r="B109" s="184"/>
      <c r="C109" s="184"/>
      <c r="D109" s="5"/>
      <c r="G109" s="19"/>
    </row>
    <row r="110" spans="2:28" ht="15.5" x14ac:dyDescent="0.35">
      <c r="B110" s="20" t="s">
        <v>239</v>
      </c>
    </row>
    <row r="111" spans="2:28" ht="15" customHeight="1" x14ac:dyDescent="0.25">
      <c r="B111" s="101"/>
      <c r="D111" s="182" t="str">
        <f>$C$7</f>
        <v>Verksamhet:</v>
      </c>
      <c r="E111" s="182"/>
      <c r="F111" s="182"/>
      <c r="H111" s="105" t="s">
        <v>50</v>
      </c>
    </row>
    <row r="112" spans="2:28" x14ac:dyDescent="0.25">
      <c r="B112" s="22"/>
      <c r="C112" s="23"/>
      <c r="D112" s="6">
        <v>2020</v>
      </c>
      <c r="E112" s="6">
        <v>2021</v>
      </c>
      <c r="F112" s="58">
        <v>2022</v>
      </c>
      <c r="G112" s="58">
        <v>2023</v>
      </c>
      <c r="H112" s="102">
        <v>2023</v>
      </c>
      <c r="I112" s="26"/>
    </row>
    <row r="113" spans="2:28" x14ac:dyDescent="0.25">
      <c r="B113" s="27" t="s">
        <v>245</v>
      </c>
      <c r="C113" s="41"/>
      <c r="D113" s="28">
        <f>IFERROR(IF(D$118&lt;7,,((GETPIVOTDATA("F8",'pivot1-3'!$K$84,"År",2020,"F8",3)))),)</f>
        <v>0.88461538461538458</v>
      </c>
      <c r="E113" s="28">
        <f>IFERROR(IF(E$118&lt;7,,((GETPIVOTDATA("F8",'pivot1-3'!$K$84,"År",2021,"F8",3)))),)</f>
        <v>0.8125</v>
      </c>
      <c r="F113" s="29">
        <f>IFERROR(IF(F$118&lt;5,,((GETPIVOTDATA("F8",'pivot1-3'!$K$84,"År",2022,"F8",3)))),)</f>
        <v>0.7</v>
      </c>
      <c r="G113" s="29">
        <f>IFERROR(IF(G$118&lt;5,,((GETPIVOTDATA("F8",'pivot1-3'!$K$84,"År",2023,"F8",1)))),)</f>
        <v>0.7142857142857143</v>
      </c>
      <c r="H113" s="78">
        <v>0.7142857142857143</v>
      </c>
      <c r="I113" s="31"/>
    </row>
    <row r="114" spans="2:28" x14ac:dyDescent="0.25">
      <c r="B114" s="32" t="s">
        <v>247</v>
      </c>
      <c r="C114" s="41"/>
      <c r="D114" s="131">
        <f>IFERROR(IF(D$118&lt;7,,((GETPIVOTDATA("F8",'pivot1-3'!$K$84,"År",2020,"F8",2)))),)</f>
        <v>0.11538461538461539</v>
      </c>
      <c r="E114" s="131">
        <f>IFERROR(IF(E$118&lt;7,,((GETPIVOTDATA("F8",'pivot1-3'!$K$84,"År",2021,"F8",2)))),)</f>
        <v>0</v>
      </c>
      <c r="F114" s="42">
        <v>0.13</v>
      </c>
      <c r="G114" s="42">
        <f>IFERROR(IF(G$118&lt;5,,((GETPIVOTDATA("F8",'pivot1-3'!$K$84,"År",2023,"F8",2)))),)</f>
        <v>0</v>
      </c>
      <c r="H114" s="30">
        <v>0</v>
      </c>
      <c r="I114" s="31"/>
      <c r="K114" s="70"/>
    </row>
    <row r="115" spans="2:28" x14ac:dyDescent="0.25">
      <c r="B115" s="32" t="s">
        <v>246</v>
      </c>
      <c r="C115" s="41"/>
      <c r="D115" s="131">
        <f>IFERROR(IF(D$118&lt;7,,((GETPIVOTDATA("F8",'pivot1-3'!$K$84,"År",2020,"F8",1)))),)</f>
        <v>0</v>
      </c>
      <c r="E115" s="131">
        <f>IFERROR(IF(E$118&lt;7,,((GETPIVOTDATA("F8",'pivot1-3'!$K$84,"År",2021,"F8",1)))),)</f>
        <v>0.1875</v>
      </c>
      <c r="F115" s="42">
        <f>IFERROR(IF(F$118&lt;5,,((GETPIVOTDATA("F8",'pivot1-3'!$K$84,"År",2022,"F8",2)))),)</f>
        <v>0.16666666666666666</v>
      </c>
      <c r="G115" s="42">
        <f>IFERROR(IF(G$118&lt;5,,((GETPIVOTDATA("F8",'pivot1-3'!$K$84,"År",2023,"F8",3)))),)</f>
        <v>0.2857142857142857</v>
      </c>
      <c r="H115" s="30">
        <v>0.2857142857142857</v>
      </c>
      <c r="I115" s="31"/>
    </row>
    <row r="116" spans="2:28" x14ac:dyDescent="0.25">
      <c r="B116" s="27" t="s">
        <v>50</v>
      </c>
      <c r="C116" s="41"/>
      <c r="D116" s="131">
        <f>SUM(D113:D115)</f>
        <v>1</v>
      </c>
      <c r="E116" s="131">
        <f>SUM(E113:E115)</f>
        <v>1</v>
      </c>
      <c r="F116" s="42">
        <f>SUM(F113:F115)</f>
        <v>0.99666666666666659</v>
      </c>
      <c r="G116" s="42">
        <f>SUM(G113:G115)</f>
        <v>1</v>
      </c>
      <c r="H116" s="30">
        <v>1</v>
      </c>
      <c r="I116" s="31"/>
    </row>
    <row r="117" spans="2:28" s="109" customFormat="1" x14ac:dyDescent="0.25">
      <c r="B117" s="106" t="s">
        <v>51</v>
      </c>
      <c r="C117" s="107"/>
      <c r="D117" s="129">
        <f>IFERROR(IF(D$118&lt;7,,((GETPIVOTDATA("F8",'pivot1-3'!$U$84,"År",2020)))),)</f>
        <v>2.8846153846153846</v>
      </c>
      <c r="E117" s="129">
        <f>IFERROR(IF(E$118&lt;7,,((GETPIVOTDATA("F8",'pivot1-3'!$U$84,"År",2021)))),)</f>
        <v>2.625</v>
      </c>
      <c r="F117" s="107">
        <f>IFERROR(IF(F$118&lt;5,,((GETPIVOTDATA("F8",'pivot1-3'!$U$84,"År",2022)))),)</f>
        <v>2.8076923076923075</v>
      </c>
      <c r="G117" s="107">
        <f>IFERROR(IF(G$118&lt;5,,((GETPIVOTDATA("F8",'pivot1-3'!$U$84,"År",2023)))),)</f>
        <v>1.5714285714285714</v>
      </c>
      <c r="H117" s="108">
        <v>1.5714285714285714</v>
      </c>
      <c r="I117" s="133"/>
      <c r="J117" s="143"/>
      <c r="K117" s="143"/>
      <c r="L117" s="143"/>
      <c r="M117" s="143"/>
      <c r="N117" s="143"/>
      <c r="O117" s="143"/>
      <c r="P117" s="143"/>
      <c r="Q117" s="143"/>
      <c r="R117" s="143"/>
      <c r="S117" s="143"/>
      <c r="T117" s="143"/>
      <c r="U117" s="143"/>
      <c r="V117" s="143"/>
      <c r="W117" s="143"/>
      <c r="X117" s="143"/>
      <c r="Y117" s="143"/>
      <c r="Z117" s="143"/>
      <c r="AA117" s="143"/>
      <c r="AB117" s="143"/>
    </row>
    <row r="118" spans="2:28" x14ac:dyDescent="0.25">
      <c r="B118" s="27" t="s">
        <v>52</v>
      </c>
      <c r="C118" s="43"/>
      <c r="D118" s="132">
        <f>IFERROR(GETPIVOTDATA("F8",'pivot1-3'!$A$84,"År",2020),)</f>
        <v>26</v>
      </c>
      <c r="E118" s="132">
        <f>IFERROR(GETPIVOTDATA("F8",'pivot1-3'!$A$84,"År",2021),)</f>
        <v>16</v>
      </c>
      <c r="F118" s="44">
        <f>IFERROR(GETPIVOTDATA("F8",'pivot1-3'!$A$84,"År",2022),)</f>
        <v>30</v>
      </c>
      <c r="G118" s="44">
        <f>IFERROR(GETPIVOTDATA("F8",'pivot1-3'!$A$84,"År",2023),)</f>
        <v>14</v>
      </c>
      <c r="H118" s="35">
        <v>14</v>
      </c>
    </row>
    <row r="119" spans="2:28" x14ac:dyDescent="0.25">
      <c r="F119" s="19"/>
    </row>
    <row r="120" spans="2:28" x14ac:dyDescent="0.25">
      <c r="D120" s="5"/>
    </row>
    <row r="121" spans="2:28" ht="15.5" x14ac:dyDescent="0.35">
      <c r="B121" s="20" t="s">
        <v>240</v>
      </c>
      <c r="D121" s="5"/>
    </row>
    <row r="122" spans="2:28" ht="15" customHeight="1" x14ac:dyDescent="0.25">
      <c r="B122" s="40"/>
      <c r="C122" s="19"/>
      <c r="D122" s="182" t="str">
        <f>$C$7</f>
        <v>Verksamhet:</v>
      </c>
      <c r="E122" s="182"/>
      <c r="F122" s="182"/>
      <c r="H122" s="105" t="s">
        <v>50</v>
      </c>
    </row>
    <row r="123" spans="2:28" x14ac:dyDescent="0.25">
      <c r="B123" s="22"/>
      <c r="C123" s="23"/>
      <c r="D123" s="6">
        <v>2020</v>
      </c>
      <c r="E123" s="6">
        <v>2021</v>
      </c>
      <c r="F123" s="58">
        <v>2022</v>
      </c>
      <c r="G123" s="58">
        <v>2023</v>
      </c>
      <c r="H123" s="102">
        <v>2023</v>
      </c>
      <c r="I123" s="26"/>
    </row>
    <row r="124" spans="2:28" x14ac:dyDescent="0.25">
      <c r="B124" s="27" t="s">
        <v>245</v>
      </c>
      <c r="C124" s="41"/>
      <c r="D124" s="131">
        <f>IFERROR(IF(D$129&lt;7,,((GETPIVOTDATA("F9",'pivot1-3'!$K$97,"År",2020,"F9",3)))),)</f>
        <v>0.88</v>
      </c>
      <c r="E124" s="131">
        <f>IFERROR(IF(E$129&lt;7,,((GETPIVOTDATA("F9",'pivot1-3'!$K$97,"År",2021,"F9",3)))),)</f>
        <v>0.6875</v>
      </c>
      <c r="F124" s="42">
        <f>IFERROR(IF(F$129&lt;5,,((GETPIVOTDATA("F9",'pivot1-3'!$K$97,"År",2022,"F9",3)))),)</f>
        <v>0.73333333333333328</v>
      </c>
      <c r="G124" s="42">
        <f>IFERROR(IF(G$129&lt;5,,((GETPIVOTDATA("F9",'pivot1-3'!$K$97,"År",2023,"F9",1)))),)</f>
        <v>0.8571428571428571</v>
      </c>
      <c r="H124" s="30">
        <v>0.8571428571428571</v>
      </c>
      <c r="I124" s="31"/>
    </row>
    <row r="125" spans="2:28" x14ac:dyDescent="0.25">
      <c r="B125" s="32" t="s">
        <v>247</v>
      </c>
      <c r="C125" s="41"/>
      <c r="D125" s="131">
        <v>0.12</v>
      </c>
      <c r="E125" s="131">
        <f>IFERROR(IF(E$129&lt;7,,((GETPIVOTDATA("F9",'pivot1-3'!$K$97,"År",2021,"F9",2)))),)</f>
        <v>0.125</v>
      </c>
      <c r="F125" s="42">
        <v>0.27</v>
      </c>
      <c r="G125" s="42">
        <f>IFERROR(IF(G$129&lt;5,,((GETPIVOTDATA("F9",'pivot1-3'!$K$97,"År",2023,"F9",2)))),)</f>
        <v>0</v>
      </c>
      <c r="H125" s="30">
        <v>0</v>
      </c>
      <c r="I125" s="31"/>
    </row>
    <row r="126" spans="2:28" x14ac:dyDescent="0.25">
      <c r="B126" s="32" t="s">
        <v>246</v>
      </c>
      <c r="C126" s="41"/>
      <c r="D126" s="131">
        <f>IFERROR(IF(D$129&lt;7,,((GETPIVOTDATA("F9",'pivot1-3'!$K$97,"År",2020,"F9",1)))),)</f>
        <v>0</v>
      </c>
      <c r="E126" s="131">
        <f>IFERROR(IF(E$129&lt;7,,((GETPIVOTDATA("F9",'pivot1-3'!$K$97,"År",2021,"F9",1)))),)</f>
        <v>0.1875</v>
      </c>
      <c r="F126" s="42">
        <f>IFERROR(IF(F$129&lt;5,,((GETPIVOTDATA("F9",'pivot1-3'!$K$97,"År",2022,"F9",1)))),)</f>
        <v>0</v>
      </c>
      <c r="G126" s="42">
        <f>IFERROR(IF(G$129&lt;5,,((GETPIVOTDATA("F9",'pivot1-3'!$K$97,"År",2023,"F9",3)))),)</f>
        <v>0.14285714285714285</v>
      </c>
      <c r="H126" s="30">
        <v>0.14285714285714285</v>
      </c>
      <c r="I126" s="31"/>
    </row>
    <row r="127" spans="2:28" x14ac:dyDescent="0.25">
      <c r="B127" s="27" t="s">
        <v>50</v>
      </c>
      <c r="C127" s="41"/>
      <c r="D127" s="131">
        <f>SUM(D124:D126)</f>
        <v>1</v>
      </c>
      <c r="E127" s="131">
        <f>SUM(E124:E126)</f>
        <v>1</v>
      </c>
      <c r="F127" s="42">
        <f>SUM(F124:F126)</f>
        <v>1.0033333333333334</v>
      </c>
      <c r="G127" s="42">
        <f>SUM(G124:G126)</f>
        <v>1</v>
      </c>
      <c r="H127" s="30">
        <v>1</v>
      </c>
      <c r="I127" s="31"/>
    </row>
    <row r="128" spans="2:28" s="109" customFormat="1" x14ac:dyDescent="0.25">
      <c r="B128" s="106" t="s">
        <v>51</v>
      </c>
      <c r="C128" s="107"/>
      <c r="D128" s="129">
        <f>IFERROR(IF(D$129&lt;7,,((GETPIVOTDATA("F9",'pivot1-3'!$U$97,"År",2020)))),)</f>
        <v>2.9166666666666665</v>
      </c>
      <c r="E128" s="129">
        <f>IFERROR(IF(E$129&lt;7,,((GETPIVOTDATA("F9",'pivot1-3'!$U$97,"År",2021)))),)</f>
        <v>2.5</v>
      </c>
      <c r="F128" s="107">
        <f>IFERROR(IF(F$129&lt;5,,((GETPIVOTDATA("F9",'pivot1-3'!$U$97,"År",2022)))),)</f>
        <v>2.8148148148148149</v>
      </c>
      <c r="G128" s="107">
        <f>IFERROR(IF(G$129&lt;5,,((GETPIVOTDATA("F9",'pivot1-3'!$U$97,"År",2023)))),)</f>
        <v>1.2857142857142858</v>
      </c>
      <c r="H128" s="108">
        <v>1.2857142857142858</v>
      </c>
      <c r="I128" s="133"/>
      <c r="J128" s="143"/>
      <c r="K128" s="143"/>
      <c r="L128" s="143"/>
      <c r="M128" s="143"/>
      <c r="N128" s="143"/>
      <c r="O128" s="143"/>
      <c r="P128" s="143"/>
      <c r="Q128" s="143"/>
      <c r="R128" s="143"/>
      <c r="S128" s="143"/>
      <c r="T128" s="143"/>
      <c r="U128" s="143"/>
      <c r="V128" s="143"/>
      <c r="W128" s="143"/>
      <c r="X128" s="143"/>
      <c r="Y128" s="143"/>
      <c r="Z128" s="143"/>
      <c r="AA128" s="143"/>
      <c r="AB128" s="143"/>
    </row>
    <row r="129" spans="2:28" x14ac:dyDescent="0.25">
      <c r="B129" s="27" t="s">
        <v>52</v>
      </c>
      <c r="C129" s="43"/>
      <c r="D129" s="132">
        <f>IFERROR(GETPIVOTDATA("F9",'pivot1-3'!$A$97,"År",2020),)</f>
        <v>25</v>
      </c>
      <c r="E129" s="132">
        <f>IFERROR(GETPIVOTDATA("F9",'pivot1-3'!$A$97,"År",2021),)</f>
        <v>16</v>
      </c>
      <c r="F129" s="44">
        <f>IFERROR(GETPIVOTDATA("F9",'pivot1-3'!$A$97,"År",2022),)</f>
        <v>30</v>
      </c>
      <c r="G129" s="44">
        <f>IFERROR(GETPIVOTDATA("F9",'pivot1-3'!$A$97,"År",2023),)</f>
        <v>14</v>
      </c>
      <c r="H129" s="35">
        <v>14</v>
      </c>
    </row>
    <row r="130" spans="2:28" x14ac:dyDescent="0.25">
      <c r="C130" s="46"/>
      <c r="D130" s="45"/>
      <c r="E130" s="46"/>
      <c r="F130" s="45"/>
    </row>
    <row r="131" spans="2:28" x14ac:dyDescent="0.25">
      <c r="C131" s="46"/>
      <c r="D131" s="46"/>
      <c r="E131" s="46"/>
      <c r="F131" s="46"/>
    </row>
    <row r="132" spans="2:28" ht="15.5" x14ac:dyDescent="0.35">
      <c r="B132" s="20" t="s">
        <v>241</v>
      </c>
      <c r="C132" s="6"/>
      <c r="D132" s="36"/>
      <c r="E132" s="6"/>
      <c r="F132" s="36"/>
    </row>
    <row r="133" spans="2:28" ht="15" customHeight="1" x14ac:dyDescent="0.25">
      <c r="B133" s="40"/>
      <c r="C133" s="19"/>
      <c r="D133" s="183" t="str">
        <f>$C$7</f>
        <v>Verksamhet:</v>
      </c>
      <c r="E133" s="183"/>
      <c r="F133" s="183"/>
      <c r="H133" s="105" t="s">
        <v>50</v>
      </c>
    </row>
    <row r="134" spans="2:28" ht="20.25" customHeight="1" x14ac:dyDescent="0.25">
      <c r="B134" s="22"/>
      <c r="C134" s="23"/>
      <c r="D134" s="6">
        <v>2020</v>
      </c>
      <c r="E134" s="6">
        <v>2021</v>
      </c>
      <c r="F134" s="58">
        <v>2022</v>
      </c>
      <c r="G134" s="58">
        <v>2023</v>
      </c>
      <c r="H134" s="102">
        <v>2023</v>
      </c>
      <c r="I134" s="26"/>
    </row>
    <row r="135" spans="2:28" x14ac:dyDescent="0.25">
      <c r="B135" s="27" t="s">
        <v>245</v>
      </c>
      <c r="C135" s="41"/>
      <c r="D135" s="28">
        <f>IFERROR(IF(D$140&lt;7,,((GETPIVOTDATA("F10",'pivot1-3'!$K$110,"År",2020,"F10",3)))),)</f>
        <v>1</v>
      </c>
      <c r="E135" s="28">
        <f>IFERROR(IF(E$140&lt;7,,((GETPIVOTDATA("F10",'pivot1-3'!$K$110,"År",2021,"F10",3)))),)</f>
        <v>1</v>
      </c>
      <c r="F135" s="29">
        <f>IFERROR(IF(F$140&lt;5,,((GETPIVOTDATA("F10",'pivot1-3'!$K$110,"År",2022,"F10",3)))),)</f>
        <v>0.83333333333333337</v>
      </c>
      <c r="G135" s="29">
        <f>IFERROR(IF(G$140&lt;5,,((GETPIVOTDATA("F10",'pivot1-3'!$K$110,"År",2023,"F10",1)))),)</f>
        <v>0.7142857142857143</v>
      </c>
      <c r="H135" s="30">
        <v>0.7142857142857143</v>
      </c>
      <c r="I135" s="31"/>
    </row>
    <row r="136" spans="2:28" x14ac:dyDescent="0.25">
      <c r="B136" s="32" t="s">
        <v>247</v>
      </c>
      <c r="C136" s="41"/>
      <c r="D136" s="131">
        <f>IFERROR(IF(D$140&lt;7,,((GETPIVOTDATA("F10",'pivot1-3'!$K$110,"År",2020,"F10",2)))),)</f>
        <v>0</v>
      </c>
      <c r="E136" s="131">
        <f>IFERROR(IF(E$140&lt;7,,((GETPIVOTDATA("F10",'pivot1-3'!$K$110,"År",2021,"F10",2)))),)</f>
        <v>0</v>
      </c>
      <c r="F136" s="42">
        <v>7.0000000000000007E-2</v>
      </c>
      <c r="G136" s="42">
        <f>IFERROR(IF(G$140&lt;5,,((GETPIVOTDATA("F10",'pivot1-3'!$K$110,"År",2023,"F10",2)))),)</f>
        <v>0.21428571428571427</v>
      </c>
      <c r="H136" s="30">
        <v>0.21428571428571427</v>
      </c>
      <c r="I136" s="31"/>
    </row>
    <row r="137" spans="2:28" x14ac:dyDescent="0.25">
      <c r="B137" s="32" t="s">
        <v>246</v>
      </c>
      <c r="C137" s="41"/>
      <c r="D137" s="131">
        <f>IFERROR(IF(D$140&lt;7,,((GETPIVOTDATA("F10",'pivot1-3'!$K$110,"År",2020,"F10",1)))),)</f>
        <v>0</v>
      </c>
      <c r="E137" s="131">
        <f>IFERROR(IF(E$140&lt;7,,((GETPIVOTDATA("F10",'pivot1-3'!$K$110,"År",2021,"F10",1)))),)</f>
        <v>0</v>
      </c>
      <c r="F137" s="42">
        <f>IFERROR(IF(F$140&lt;5,,((GETPIVOTDATA("F10",'pivot1-3'!$K$110,"År",2022,"F10",1)))),)</f>
        <v>0.1</v>
      </c>
      <c r="G137" s="42">
        <f>IFERROR(IF(G$140&lt;5,,((GETPIVOTDATA("F10",'pivot1-3'!$K$110,"År",2023,"F10",3)))),)</f>
        <v>7.1428571428571425E-2</v>
      </c>
      <c r="H137" s="30">
        <v>7.1428571428571425E-2</v>
      </c>
      <c r="I137" s="31"/>
    </row>
    <row r="138" spans="2:28" x14ac:dyDescent="0.25">
      <c r="B138" s="27" t="s">
        <v>50</v>
      </c>
      <c r="C138" s="41"/>
      <c r="D138" s="131">
        <f>SUM(D135:D137)</f>
        <v>1</v>
      </c>
      <c r="E138" s="131">
        <f>SUM(E135:E137)</f>
        <v>1</v>
      </c>
      <c r="F138" s="42">
        <f>SUM(F135:F137)</f>
        <v>1.0033333333333334</v>
      </c>
      <c r="G138" s="42">
        <f>SUM(G135:G137)</f>
        <v>1</v>
      </c>
      <c r="H138" s="30">
        <v>1</v>
      </c>
      <c r="I138" s="31"/>
    </row>
    <row r="139" spans="2:28" s="109" customFormat="1" x14ac:dyDescent="0.25">
      <c r="B139" s="106" t="s">
        <v>51</v>
      </c>
      <c r="C139" s="107"/>
      <c r="D139" s="129">
        <f>IFERROR(IF(D$140&lt;7,,((GETPIVOTDATA("F10",'pivot1-3'!$U$110,"År",2020)))),)</f>
        <v>3</v>
      </c>
      <c r="E139" s="129">
        <f>IFERROR(IF(E$140&lt;7,,((GETPIVOTDATA("F10",'pivot1-3'!$U$110,"År",2021)))),)</f>
        <v>3</v>
      </c>
      <c r="F139" s="107">
        <f>IFERROR(IF(F$140&lt;5,,((GETPIVOTDATA("F10",'pivot1-3'!$U$110,"År",2022)))),)</f>
        <v>2.7586206896551726</v>
      </c>
      <c r="G139" s="107">
        <f>IFERROR(IF(G$140&lt;5,,((GETPIVOTDATA("F10",'pivot1-3'!$U$110,"År",2023)))),)</f>
        <v>1.3571428571428572</v>
      </c>
      <c r="H139" s="108">
        <v>1.3571428571428572</v>
      </c>
      <c r="I139" s="133"/>
      <c r="J139" s="143"/>
      <c r="K139" s="143"/>
      <c r="L139" s="143"/>
      <c r="M139" s="143"/>
      <c r="N139" s="143"/>
      <c r="O139" s="143"/>
      <c r="P139" s="143"/>
      <c r="Q139" s="143"/>
      <c r="R139" s="143"/>
      <c r="S139" s="143"/>
      <c r="T139" s="143"/>
      <c r="U139" s="143"/>
      <c r="V139" s="143"/>
      <c r="W139" s="143"/>
      <c r="X139" s="143"/>
      <c r="Y139" s="143"/>
      <c r="Z139" s="143"/>
      <c r="AA139" s="143"/>
      <c r="AB139" s="143"/>
    </row>
    <row r="140" spans="2:28" x14ac:dyDescent="0.25">
      <c r="B140" s="27" t="s">
        <v>52</v>
      </c>
      <c r="C140" s="43"/>
      <c r="D140" s="132">
        <f>IFERROR(GETPIVOTDATA("F10",'pivot1-3'!$A$110,"År",2020),)</f>
        <v>26</v>
      </c>
      <c r="E140" s="132">
        <f>IFERROR(GETPIVOTDATA("F10",'pivot1-3'!$A$110,"År",2021),)</f>
        <v>16</v>
      </c>
      <c r="F140" s="44">
        <f>IFERROR(GETPIVOTDATA("F10",'pivot1-3'!$A$110,"År",2022),)</f>
        <v>30</v>
      </c>
      <c r="G140" s="44">
        <f>IFERROR(GETPIVOTDATA("F10",'pivot1-3'!$A$110,"År",2023),)</f>
        <v>14</v>
      </c>
      <c r="H140" s="35">
        <v>14</v>
      </c>
    </row>
    <row r="141" spans="2:28" x14ac:dyDescent="0.25">
      <c r="C141" s="6"/>
      <c r="D141" s="36"/>
      <c r="E141" s="6"/>
      <c r="F141" s="36"/>
    </row>
    <row r="142" spans="2:28" x14ac:dyDescent="0.25">
      <c r="C142" s="6"/>
      <c r="D142" s="6"/>
      <c r="E142" s="6"/>
      <c r="F142" s="6"/>
    </row>
    <row r="143" spans="2:28" ht="15.5" x14ac:dyDescent="0.35">
      <c r="B143" s="20" t="s">
        <v>242</v>
      </c>
      <c r="C143" s="6"/>
      <c r="D143" s="36"/>
      <c r="E143" s="6"/>
      <c r="F143" s="36"/>
    </row>
    <row r="144" spans="2:28" ht="12" customHeight="1" x14ac:dyDescent="0.25">
      <c r="B144" s="40"/>
      <c r="C144" s="19"/>
      <c r="D144" s="183" t="str">
        <f>$C$7</f>
        <v>Verksamhet:</v>
      </c>
      <c r="E144" s="183"/>
      <c r="F144" s="183"/>
      <c r="G144" s="105"/>
      <c r="H144" s="105" t="s">
        <v>50</v>
      </c>
    </row>
    <row r="145" spans="2:28" ht="17.25" customHeight="1" x14ac:dyDescent="0.25">
      <c r="B145" s="22"/>
      <c r="C145" s="23"/>
      <c r="D145" s="6">
        <v>2020</v>
      </c>
      <c r="E145" s="6">
        <v>2021</v>
      </c>
      <c r="F145" s="58">
        <v>2022</v>
      </c>
      <c r="G145" s="58">
        <v>2023</v>
      </c>
      <c r="H145" s="102">
        <v>2023</v>
      </c>
      <c r="I145" s="26"/>
    </row>
    <row r="146" spans="2:28" x14ac:dyDescent="0.25">
      <c r="B146" s="27" t="s">
        <v>245</v>
      </c>
      <c r="C146" s="41"/>
      <c r="D146" s="28">
        <f>IFERROR(IF(D$151&lt;7,,((GETPIVOTDATA("F11",'pivot1-3'!$K$123,"År",2020,"F11",3)))),)</f>
        <v>0.96</v>
      </c>
      <c r="E146" s="28">
        <f>IFERROR(IF(E$151&lt;7,,((GETPIVOTDATA("F11",'pivot1-3'!$K$123,"År",2021,"F11",3)))),)</f>
        <v>0.875</v>
      </c>
      <c r="F146" s="29">
        <f>IFERROR(IF(F$151&lt;5,,((GETPIVOTDATA("F11",'pivot1-3'!$K$123,"År",2022,"F11",3)))),)</f>
        <v>0.73333333333333328</v>
      </c>
      <c r="G146" s="29">
        <f>IFERROR(IF(G$151&lt;5,,((GETPIVOTDATA("F11",'pivot1-3'!$K$123,"År",2023,"F11",1)))),)</f>
        <v>0.8571428571428571</v>
      </c>
      <c r="H146" s="79">
        <v>0.8571428571428571</v>
      </c>
      <c r="I146" s="31"/>
    </row>
    <row r="147" spans="2:28" x14ac:dyDescent="0.25">
      <c r="B147" s="32" t="s">
        <v>247</v>
      </c>
      <c r="C147" s="41"/>
      <c r="D147" s="131">
        <v>0.04</v>
      </c>
      <c r="E147" s="131">
        <f>IFERROR(IF(E$151&lt;7,,((GETPIVOTDATA("F11",'pivot1-3'!$K$123,"År",2021,"F11",2)))),)</f>
        <v>0</v>
      </c>
      <c r="F147" s="42">
        <v>0.23</v>
      </c>
      <c r="G147" s="42">
        <f>IFERROR(IF(G$151&lt;5,,((GETPIVOTDATA("F11",'pivot1-3'!$K$123,"År",2023,"F11",2)))),)</f>
        <v>0</v>
      </c>
      <c r="H147" s="30">
        <v>0</v>
      </c>
      <c r="I147" s="31"/>
    </row>
    <row r="148" spans="2:28" x14ac:dyDescent="0.25">
      <c r="B148" s="32" t="s">
        <v>246</v>
      </c>
      <c r="C148" s="41"/>
      <c r="D148" s="131">
        <f>IFERROR(IF(D$151&lt;7,,((GETPIVOTDATA("F11",'pivot1-3'!$K$123,"År",2020,"F11",1)))),)</f>
        <v>0</v>
      </c>
      <c r="E148" s="131">
        <f>IFERROR(IF(E$151&lt;7,,((GETPIVOTDATA("F11",'pivot1-3'!$K$123,"År",2021,"F11",1)))),)</f>
        <v>0.125</v>
      </c>
      <c r="F148" s="42">
        <f>IFERROR(IF(F$151&lt;5,,((GETPIVOTDATA("F11",'pivot1-3'!$K$123,"År",2022,"F11",1)))),)</f>
        <v>3.3333333333333333E-2</v>
      </c>
      <c r="G148" s="42">
        <f>IFERROR(IF(G$151&lt;5,,((GETPIVOTDATA("F11",'pivot1-3'!$K$123,"År",2023,"F11",3)))),)</f>
        <v>0.14285714285714285</v>
      </c>
      <c r="H148" s="30">
        <v>0.14285714285714285</v>
      </c>
      <c r="I148" s="31"/>
    </row>
    <row r="149" spans="2:28" x14ac:dyDescent="0.25">
      <c r="B149" s="27" t="s">
        <v>50</v>
      </c>
      <c r="C149" s="41"/>
      <c r="D149" s="131">
        <f>IFERROR(SUM(D146:D148),"-")</f>
        <v>1</v>
      </c>
      <c r="E149" s="131">
        <f>IFERROR(SUM(E146:E148),"-")</f>
        <v>1</v>
      </c>
      <c r="F149" s="42">
        <f>IFERROR(SUM(F146:F148),"-")</f>
        <v>0.99666666666666659</v>
      </c>
      <c r="G149" s="42">
        <f>IFERROR(SUM(G146:G148),"-")</f>
        <v>1</v>
      </c>
      <c r="H149" s="30">
        <v>1</v>
      </c>
      <c r="I149" s="31"/>
    </row>
    <row r="150" spans="2:28" s="109" customFormat="1" x14ac:dyDescent="0.25">
      <c r="B150" s="106" t="s">
        <v>51</v>
      </c>
      <c r="C150" s="107"/>
      <c r="D150" s="129">
        <f>IFERROR(GETPIVOTDATA("F11",'pivot1-3'!$U$123,"År",2020),)</f>
        <v>3</v>
      </c>
      <c r="E150" s="129">
        <f>IFERROR(GETPIVOTDATA("F11",'pivot1-3'!$U$123,"År",2021),)</f>
        <v>2.75</v>
      </c>
      <c r="F150" s="107">
        <f>IFERROR(GETPIVOTDATA("F11",'pivot1-3'!$U$123,"År",2022),)</f>
        <v>2.8076923076923075</v>
      </c>
      <c r="G150" s="107">
        <f>IFERROR(GETPIVOTDATA("F11",'pivot1-3'!$U$123,"År",2023),)</f>
        <v>1.2857142857142858</v>
      </c>
      <c r="H150" s="108">
        <v>1.2857142857142858</v>
      </c>
      <c r="I150" s="133"/>
      <c r="J150" s="143"/>
      <c r="K150" s="143"/>
      <c r="L150" s="143"/>
      <c r="M150" s="143"/>
      <c r="N150" s="143"/>
      <c r="O150" s="143"/>
      <c r="P150" s="143"/>
      <c r="Q150" s="143"/>
      <c r="R150" s="143"/>
      <c r="S150" s="143"/>
      <c r="T150" s="143"/>
      <c r="U150" s="143"/>
      <c r="V150" s="143"/>
      <c r="W150" s="143"/>
      <c r="X150" s="143"/>
      <c r="Y150" s="143"/>
      <c r="Z150" s="143"/>
      <c r="AA150" s="143"/>
      <c r="AB150" s="143"/>
    </row>
    <row r="151" spans="2:28" x14ac:dyDescent="0.25">
      <c r="B151" s="27" t="s">
        <v>52</v>
      </c>
      <c r="C151" s="43"/>
      <c r="D151" s="132">
        <f>IFERROR(GETPIVOTDATA("F11",'pivot1-3'!$A$123,"År",2020),)</f>
        <v>25</v>
      </c>
      <c r="E151" s="132">
        <f>IFERROR(GETPIVOTDATA("F11",'pivot1-3'!$A$123,"År",2021),)</f>
        <v>16</v>
      </c>
      <c r="F151" s="44">
        <f>IFERROR(GETPIVOTDATA("F11",'pivot1-3'!$A$123,"År",2022),)</f>
        <v>30</v>
      </c>
      <c r="G151" s="44">
        <f>IFERROR(GETPIVOTDATA("F11",'pivot1-3'!$A$123,"År",2023),)</f>
        <v>14</v>
      </c>
      <c r="H151" s="35">
        <v>14</v>
      </c>
    </row>
    <row r="152" spans="2:28" x14ac:dyDescent="0.25">
      <c r="C152" s="6"/>
      <c r="D152" s="5"/>
    </row>
    <row r="153" spans="2:28" x14ac:dyDescent="0.25">
      <c r="C153" s="6"/>
      <c r="D153" s="5"/>
    </row>
    <row r="154" spans="2:28" x14ac:dyDescent="0.25">
      <c r="D154" s="5"/>
    </row>
    <row r="156" spans="2:28" ht="18" x14ac:dyDescent="0.4">
      <c r="B156" s="15" t="s">
        <v>114</v>
      </c>
      <c r="C156" s="16"/>
      <c r="D156" s="16"/>
      <c r="E156" s="16"/>
      <c r="F156" s="16"/>
      <c r="G156" s="16"/>
      <c r="H156" s="16"/>
    </row>
    <row r="157" spans="2:28" x14ac:dyDescent="0.25">
      <c r="B157" s="18"/>
      <c r="C157" s="16"/>
      <c r="D157" s="16"/>
      <c r="E157" s="16"/>
      <c r="F157" s="16"/>
      <c r="G157" s="16"/>
      <c r="H157" s="16"/>
    </row>
    <row r="158" spans="2:28" x14ac:dyDescent="0.25">
      <c r="B158" s="19"/>
      <c r="D158" s="5"/>
      <c r="G158" s="19"/>
    </row>
    <row r="159" spans="2:28" x14ac:dyDescent="0.25">
      <c r="D159" s="5"/>
    </row>
    <row r="160" spans="2:28" ht="15.5" x14ac:dyDescent="0.35">
      <c r="B160" s="20" t="s">
        <v>77</v>
      </c>
      <c r="C160" s="162"/>
      <c r="D160" s="57"/>
      <c r="E160" s="57"/>
      <c r="F160" s="57"/>
    </row>
    <row r="161" spans="2:28" ht="15.5" x14ac:dyDescent="0.35">
      <c r="B161" s="20"/>
      <c r="C161" s="181"/>
      <c r="D161" s="181"/>
      <c r="E161" s="181"/>
      <c r="F161" s="181"/>
      <c r="G161" s="181"/>
      <c r="H161" s="105" t="s">
        <v>50</v>
      </c>
    </row>
    <row r="162" spans="2:28" ht="14.25" customHeight="1" x14ac:dyDescent="0.25">
      <c r="C162" s="6">
        <v>2019</v>
      </c>
      <c r="D162" s="6">
        <v>2020</v>
      </c>
      <c r="E162" s="6">
        <v>2021</v>
      </c>
      <c r="F162" s="48">
        <v>2022</v>
      </c>
      <c r="G162" s="48">
        <v>2023</v>
      </c>
      <c r="H162" s="102">
        <v>2023</v>
      </c>
    </row>
    <row r="163" spans="2:28" x14ac:dyDescent="0.25">
      <c r="B163" s="49" t="s">
        <v>115</v>
      </c>
      <c r="C163" s="50">
        <f>IFERROR(IF(C$166&lt;7,,((GETPIVOTDATA("F13",'pivot1-3'!$K$148,"År",2019,"F13",1)))),)</f>
        <v>0.63157894736842102</v>
      </c>
      <c r="D163" s="28">
        <f>IFERROR(IF(D$166&lt;7,,((GETPIVOTDATA("F13",'pivot1-3'!$K$148,"År",2020,"F13",1)))),)</f>
        <v>0.59259259259259256</v>
      </c>
      <c r="E163" s="28">
        <f>IFERROR(IF(E$166&lt;7,,((GETPIVOTDATA("F13",'pivot1-3'!$K$148,"År",2021,"F13",1)))),)</f>
        <v>0.8</v>
      </c>
      <c r="F163" s="29">
        <f>IFERROR(IF(F$166&lt;5,,((GETPIVOTDATA("F13",'pivot1-3'!$K$148,"År",2022,"F13",1)))),)</f>
        <v>0.76666666666666672</v>
      </c>
      <c r="G163" s="29">
        <f>IFERROR(IF(G$166&lt;5,,((GETPIVOTDATA("F13",'pivot1-3'!$K$148,"År",2023,"F13",1)))),)</f>
        <v>0.9285714285714286</v>
      </c>
      <c r="H163" s="81">
        <v>0.9285714285714286</v>
      </c>
    </row>
    <row r="164" spans="2:28" x14ac:dyDescent="0.25">
      <c r="B164" s="53" t="s">
        <v>116</v>
      </c>
      <c r="C164" s="50">
        <f>IFERROR(IF(C$166&lt;7,,((GETPIVOTDATA("F13",'pivot1-3'!$K$148,"År",2019,"F13",2)))),)</f>
        <v>0.36842105263157893</v>
      </c>
      <c r="D164" s="28">
        <f>IFERROR(IF(D$166&lt;7,,((GETPIVOTDATA("F13",'pivot1-3'!$K$148,"År",2020,"F13",2)))),)</f>
        <v>0.40740740740740738</v>
      </c>
      <c r="E164" s="28">
        <f>IFERROR(IF(E$166&lt;7,,((GETPIVOTDATA("F13",'pivot1-3'!$K$148,"År",2021,"F13",2)))),)</f>
        <v>0.2</v>
      </c>
      <c r="F164" s="29">
        <f>IFERROR(IF(F$166&lt;5,,((GETPIVOTDATA("F13",'pivot1-3'!$K$148,"År",2022,"F13",2)))),)</f>
        <v>0.23333333333333334</v>
      </c>
      <c r="G164" s="29">
        <f>IFERROR(IF(G$166&lt;5,,((GETPIVOTDATA("F13",'pivot1-3'!$K$148,"År",2023,"F13",2)))),)</f>
        <v>7.1428571428571425E-2</v>
      </c>
      <c r="H164" s="52">
        <v>7.1428571428571425E-2</v>
      </c>
    </row>
    <row r="165" spans="2:28" x14ac:dyDescent="0.25">
      <c r="B165" s="49" t="s">
        <v>50</v>
      </c>
      <c r="C165" s="50">
        <f t="shared" ref="C165:G165" si="15">SUM(C163:C164)</f>
        <v>1</v>
      </c>
      <c r="D165" s="28">
        <f t="shared" si="15"/>
        <v>1</v>
      </c>
      <c r="E165" s="28">
        <f t="shared" si="15"/>
        <v>1</v>
      </c>
      <c r="F165" s="29">
        <f t="shared" ref="F165" si="16">SUM(F163:F164)</f>
        <v>1</v>
      </c>
      <c r="G165" s="29">
        <f t="shared" si="15"/>
        <v>1</v>
      </c>
      <c r="H165" s="52">
        <v>1</v>
      </c>
    </row>
    <row r="166" spans="2:28" x14ac:dyDescent="0.25">
      <c r="B166" s="49" t="s">
        <v>52</v>
      </c>
      <c r="C166" s="54">
        <f>IFERROR(GETPIVOTDATA("F13",'pivot1-3'!$A$148,"År",2019),)</f>
        <v>19</v>
      </c>
      <c r="D166" s="132">
        <f>IFERROR(GETPIVOTDATA("F13",'pivot1-3'!$A$148,"År",2020),)</f>
        <v>27</v>
      </c>
      <c r="E166" s="132">
        <f>IFERROR(GETPIVOTDATA("F13",'pivot1-3'!$A$148,"År",2021),)</f>
        <v>15</v>
      </c>
      <c r="F166" s="44">
        <f>IFERROR(GETPIVOTDATA("F13",'pivot1-3'!$A$148,"År",2022),)</f>
        <v>30</v>
      </c>
      <c r="G166" s="44">
        <f>IFERROR(GETPIVOTDATA("F13",'pivot1-3'!$A$148,"År",2023),)</f>
        <v>14</v>
      </c>
      <c r="H166" s="56">
        <v>14</v>
      </c>
    </row>
    <row r="167" spans="2:28" ht="14.5" x14ac:dyDescent="0.35">
      <c r="B167" s="57"/>
      <c r="C167" s="57"/>
      <c r="D167" s="57"/>
      <c r="E167" s="57"/>
      <c r="F167" s="57"/>
      <c r="G167" s="57"/>
    </row>
    <row r="168" spans="2:28" ht="14.5" x14ac:dyDescent="0.35">
      <c r="B168" s="47"/>
      <c r="C168" s="57"/>
      <c r="D168" s="57"/>
      <c r="E168" s="57"/>
      <c r="F168" s="57"/>
      <c r="G168" s="57"/>
    </row>
    <row r="169" spans="2:28" ht="15.5" x14ac:dyDescent="0.35">
      <c r="B169" s="20" t="s">
        <v>230</v>
      </c>
      <c r="C169" s="163"/>
      <c r="D169" s="57"/>
      <c r="E169" s="57"/>
      <c r="F169" s="57"/>
      <c r="G169" s="57"/>
    </row>
    <row r="170" spans="2:28" ht="15.65" customHeight="1" x14ac:dyDescent="0.35">
      <c r="B170" s="20"/>
      <c r="C170" s="183"/>
      <c r="D170" s="183"/>
      <c r="E170" s="183"/>
      <c r="F170" s="183"/>
      <c r="G170" s="183"/>
      <c r="H170" s="105" t="s">
        <v>50</v>
      </c>
    </row>
    <row r="171" spans="2:28" x14ac:dyDescent="0.25">
      <c r="C171" s="36">
        <v>2019</v>
      </c>
      <c r="D171" s="6">
        <v>2020</v>
      </c>
      <c r="E171" s="6">
        <v>2021</v>
      </c>
      <c r="F171" s="58">
        <v>2022</v>
      </c>
      <c r="G171" s="58">
        <v>2023</v>
      </c>
      <c r="H171" s="102">
        <v>2023</v>
      </c>
    </row>
    <row r="172" spans="2:28" x14ac:dyDescent="0.25">
      <c r="B172" s="27" t="s">
        <v>245</v>
      </c>
      <c r="C172" s="50">
        <f>IFERROR(IF(C$177&lt;7,,((GETPIVOTDATA("F14",'pivot1-3'!$K$159,"År",2019,"F14",3)))),)</f>
        <v>0.91666666666666663</v>
      </c>
      <c r="D172" s="52">
        <f>IFERROR(IF(D$177&lt;7,,((GETPIVOTDATA("F14",'pivot1-3'!$K$159,"År",2020,"F14",3)))),)</f>
        <v>0.93333333333333335</v>
      </c>
      <c r="E172" s="52">
        <f>IFERROR(IF(E$177&lt;7,,((GETPIVOTDATA("F14",'pivot1-3'!$K$159,"År",2021,"F14",3)))),)</f>
        <v>0.83333333333333337</v>
      </c>
      <c r="F172" s="51">
        <f>IFERROR(IF(F$177&lt;5,,((GETPIVOTDATA("F14",'pivot1-3'!$K$159,"År",2022,"F14",3)))),)</f>
        <v>0.73913043478260865</v>
      </c>
      <c r="G172" s="51">
        <f>IFERROR(IF(G$177&lt;5,,((GETPIVOTDATA("F14",'pivot1-3'!$K$159,"År",2023,"F14",1)))),)</f>
        <v>0.92307692307692313</v>
      </c>
      <c r="H172" s="81">
        <v>0.92307692307692313</v>
      </c>
    </row>
    <row r="173" spans="2:28" x14ac:dyDescent="0.25">
      <c r="B173" s="32" t="s">
        <v>247</v>
      </c>
      <c r="C173" s="50">
        <f>IFERROR(IF(C$177&lt;7,,((GETPIVOTDATA("F14",'pivot1-3'!$K$159,"År",2019,"F14",2)))),)</f>
        <v>8.3333333333333329E-2</v>
      </c>
      <c r="D173" s="52">
        <f>IFERROR(IF(D$177&lt;7,,((GETPIVOTDATA("F14",'pivot1-3'!$K$159,"År",2020,"F14",2)))),)</f>
        <v>6.6666666666666666E-2</v>
      </c>
      <c r="E173" s="52">
        <f>IFERROR(IF(E$177&lt;7,,((GETPIVOTDATA("F14",'pivot1-3'!$K$159,"År",2021,"F14",2)))),)</f>
        <v>0.16666666666666666</v>
      </c>
      <c r="F173" s="51">
        <f>IFERROR(IF(F$177&lt;5,,((GETPIVOTDATA("F14",'pivot1-3'!$K$159,"År",2022,"F14",2)))),)</f>
        <v>0.21739130434782608</v>
      </c>
      <c r="G173" s="51">
        <f>IFERROR(IF(G$177&lt;5,,((GETPIVOTDATA("F14",'pivot1-3'!$K$159,"År",2023,"F14",2)))),)</f>
        <v>0</v>
      </c>
      <c r="H173" s="52">
        <v>0</v>
      </c>
    </row>
    <row r="174" spans="2:28" x14ac:dyDescent="0.25">
      <c r="B174" s="32" t="s">
        <v>246</v>
      </c>
      <c r="C174" s="50">
        <f>IFERROR(IF(C$177&lt;7,,((GETPIVOTDATA("F14",'pivot1-3'!$K$159,"År",2019,"F14",1)))),)</f>
        <v>0</v>
      </c>
      <c r="D174" s="52">
        <f>IFERROR(IF(D$177&lt;7,,((GETPIVOTDATA("F14",'pivot1-3'!$K$159,"År",2020,"F14",1)))),)</f>
        <v>0</v>
      </c>
      <c r="E174" s="52">
        <f>IFERROR(IF(E$177&lt;7,,((GETPIVOTDATA("F14",'pivot1-3'!$K$159,"År",2021,"F14",1)))),)</f>
        <v>0</v>
      </c>
      <c r="F174" s="51">
        <f>IFERROR(IF(F$177&lt;5,,((GETPIVOTDATA("F14",'pivot1-3'!$K$159,"År",2022,"F14",1)))),)</f>
        <v>4.3478260869565216E-2</v>
      </c>
      <c r="G174" s="51">
        <f>IFERROR(IF(G$177&lt;5,,((GETPIVOTDATA("F14",'pivot1-3'!$K$159,"År",2023,"F14",3)))),)</f>
        <v>7.6923076923076927E-2</v>
      </c>
      <c r="H174" s="52">
        <v>7.6923076923076927E-2</v>
      </c>
    </row>
    <row r="175" spans="2:28" x14ac:dyDescent="0.25">
      <c r="B175" s="49" t="s">
        <v>50</v>
      </c>
      <c r="C175" s="50">
        <f t="shared" ref="C175:G175" si="17">SUM(C172:C174)</f>
        <v>1</v>
      </c>
      <c r="D175" s="52">
        <f t="shared" si="17"/>
        <v>1</v>
      </c>
      <c r="E175" s="52">
        <f t="shared" si="17"/>
        <v>1</v>
      </c>
      <c r="F175" s="51">
        <f t="shared" ref="F175" si="18">SUM(F172:F174)</f>
        <v>0.99999999999999989</v>
      </c>
      <c r="G175" s="51">
        <f t="shared" si="17"/>
        <v>1</v>
      </c>
      <c r="H175" s="52">
        <v>1</v>
      </c>
    </row>
    <row r="176" spans="2:28" s="109" customFormat="1" ht="14.5" x14ac:dyDescent="0.35">
      <c r="B176" s="57" t="s">
        <v>51</v>
      </c>
      <c r="C176" s="107">
        <f>IFERROR(IF(C$177&lt;7,,((GETPIVOTDATA("F14",'pivot1-3'!$U$159,"År",2019)))),)</f>
        <v>2.9166666666666665</v>
      </c>
      <c r="D176" s="129">
        <f>IFERROR(IF(D$177&lt;7,,((GETPIVOTDATA("F14",'pivot1-3'!$U$159,"År",2020)))),)</f>
        <v>2.9333333333333331</v>
      </c>
      <c r="E176" s="129">
        <f>IFERROR(IF(E$177&lt;7,,((GETPIVOTDATA("F14",'pivot1-3'!$U$159,"År",2021)))),)</f>
        <v>2.8333333333333335</v>
      </c>
      <c r="F176" s="107">
        <f>IFERROR(IF(F$177&lt;5,,((GETPIVOTDATA("F14",'pivot1-3'!$U$159,"År",2022)))),)</f>
        <v>2.6956521739130435</v>
      </c>
      <c r="G176" s="107">
        <f>IFERROR(IF(G$177&lt;5,,((GETPIVOTDATA("F14",'pivot1-3'!$U$159,"År",2023)))),)</f>
        <v>1.1538461538461537</v>
      </c>
      <c r="H176" s="108">
        <v>1.1538461538461537</v>
      </c>
      <c r="I176" s="133"/>
      <c r="J176" s="143"/>
      <c r="K176" s="143"/>
      <c r="L176" s="143"/>
      <c r="M176" s="143"/>
      <c r="N176" s="143"/>
      <c r="O176" s="143"/>
      <c r="P176" s="143"/>
      <c r="Q176" s="143"/>
      <c r="R176" s="143"/>
      <c r="S176" s="143"/>
      <c r="T176" s="143"/>
      <c r="U176" s="143"/>
      <c r="V176" s="143"/>
      <c r="W176" s="143"/>
      <c r="X176" s="143"/>
      <c r="Y176" s="143"/>
      <c r="Z176" s="143"/>
      <c r="AA176" s="143"/>
      <c r="AB176" s="143"/>
    </row>
    <row r="177" spans="2:28" x14ac:dyDescent="0.25">
      <c r="B177" s="49" t="s">
        <v>52</v>
      </c>
      <c r="C177" s="54">
        <f>IFERROR(GETPIVOTDATA("F14",'pivot1-3'!$A$159,"År",2019),)</f>
        <v>12</v>
      </c>
      <c r="D177" s="56">
        <f>IFERROR(GETPIVOTDATA("F14",'pivot1-3'!$A$159,"År",2020),)</f>
        <v>15</v>
      </c>
      <c r="E177" s="56">
        <f>IFERROR(GETPIVOTDATA("F14",'pivot1-3'!$A$159,"År",2021),)</f>
        <v>12</v>
      </c>
      <c r="F177" s="55">
        <f>IFERROR(GETPIVOTDATA("F14",'pivot1-3'!$A$159,"År",2022),)</f>
        <v>23</v>
      </c>
      <c r="G177" s="55">
        <f>IFERROR(GETPIVOTDATA("F14",'pivot1-3'!$A$159,"År",2023),)</f>
        <v>13</v>
      </c>
      <c r="H177" s="56">
        <v>13</v>
      </c>
    </row>
    <row r="178" spans="2:28" ht="14.5" x14ac:dyDescent="0.35">
      <c r="B178" s="57"/>
      <c r="C178" s="57"/>
      <c r="D178" s="57"/>
      <c r="E178" s="57"/>
      <c r="F178" s="57"/>
      <c r="G178" s="57"/>
    </row>
    <row r="179" spans="2:28" ht="14.5" x14ac:dyDescent="0.35">
      <c r="B179" s="57"/>
      <c r="C179" s="57"/>
      <c r="D179" s="57"/>
      <c r="E179" s="57"/>
      <c r="F179" s="57"/>
      <c r="G179" s="57"/>
    </row>
    <row r="180" spans="2:28" ht="15.5" x14ac:dyDescent="0.35">
      <c r="B180" s="20" t="s">
        <v>231</v>
      </c>
      <c r="C180" s="57"/>
      <c r="D180" s="57"/>
      <c r="E180" s="57"/>
      <c r="F180" s="57"/>
      <c r="G180" s="57"/>
    </row>
    <row r="181" spans="2:28" ht="14.5" x14ac:dyDescent="0.35">
      <c r="B181" s="47"/>
      <c r="C181" s="181" t="str">
        <f>$C$7</f>
        <v>Verksamhet:</v>
      </c>
      <c r="D181" s="181"/>
      <c r="E181" s="181"/>
      <c r="F181" s="181"/>
      <c r="G181" s="181"/>
      <c r="H181" s="105" t="s">
        <v>50</v>
      </c>
    </row>
    <row r="182" spans="2:28" x14ac:dyDescent="0.25">
      <c r="C182" s="5">
        <v>2019</v>
      </c>
      <c r="D182" s="6">
        <v>2020</v>
      </c>
      <c r="E182" s="6">
        <v>2021</v>
      </c>
      <c r="F182" s="48">
        <v>2022</v>
      </c>
      <c r="G182" s="48">
        <v>2023</v>
      </c>
      <c r="H182" s="102">
        <v>2023</v>
      </c>
    </row>
    <row r="183" spans="2:28" x14ac:dyDescent="0.25">
      <c r="B183" s="27" t="s">
        <v>245</v>
      </c>
      <c r="C183" s="50">
        <f>IFERROR(IF(C$188&lt;7,,((GETPIVOTDATA("F15",'pivot1-3'!$K$170,"År",2019,"F15",3)))),)</f>
        <v>0.41666666666666669</v>
      </c>
      <c r="D183" s="52">
        <f>IFERROR(IF(D$188&lt;7,,((GETPIVOTDATA("F15",'pivot1-3'!$K$170,"År",2020,"F15",3)))),)</f>
        <v>0.5714285714285714</v>
      </c>
      <c r="E183" s="52">
        <f>IFERROR(IF(E$188&lt;7,,((GETPIVOTDATA("F15",'pivot1-3'!$K$170,"År",2021,"F15",3)))),)</f>
        <v>0.55555555555555558</v>
      </c>
      <c r="F183" s="51">
        <f>IFERROR(IF(F$188&lt;5,,((GETPIVOTDATA("F15",'pivot1-3'!$K$170,"År",2022,"F15",3)))),)</f>
        <v>0.69565217391304346</v>
      </c>
      <c r="G183" s="51">
        <f>IFERROR(IF(G$188&lt;5,,((GETPIVOTDATA("F15",'pivot1-3'!$K$170,"År",2023,"F15",1)))),)</f>
        <v>0.69230769230769229</v>
      </c>
      <c r="H183" s="52">
        <v>0.69230769230769229</v>
      </c>
    </row>
    <row r="184" spans="2:28" x14ac:dyDescent="0.25">
      <c r="B184" s="32" t="s">
        <v>247</v>
      </c>
      <c r="C184" s="50">
        <f>IFERROR(IF(C$188&lt;7,,((GETPIVOTDATA("F15",'pivot1-3'!$K$170,"År",2019,"F15",2)))),)</f>
        <v>8.3333333333333329E-2</v>
      </c>
      <c r="D184" s="52">
        <f>IFERROR(IF(D$188&lt;7,,((GETPIVOTDATA("F15",'pivot1-3'!$K$170,"År",2020,"F15",2)))),)</f>
        <v>0.21428571428571427</v>
      </c>
      <c r="E184" s="52">
        <f>IFERROR(IF(E$188&lt;7,,((GETPIVOTDATA("F15",'pivot1-3'!$K$170,"År",2021,"F15",2)))),)</f>
        <v>0.1111111111111111</v>
      </c>
      <c r="F184" s="51">
        <f>IFERROR(IF(F$188&lt;5,,((GETPIVOTDATA("F15",'pivot1-3'!$K$170,"År",2022,"F15",2)))),)</f>
        <v>0.17391304347826086</v>
      </c>
      <c r="G184" s="51">
        <f>IFERROR(IF(G$188&lt;5,,((GETPIVOTDATA("F15",'pivot1-3'!$K$170,"År",2023,"F15",2)))),)</f>
        <v>0.15384615384615385</v>
      </c>
      <c r="H184" s="52">
        <v>0.15384615384615385</v>
      </c>
    </row>
    <row r="185" spans="2:28" x14ac:dyDescent="0.25">
      <c r="B185" s="32" t="s">
        <v>246</v>
      </c>
      <c r="C185" s="50">
        <f>IFERROR(IF(C$188&lt;7,,((GETPIVOTDATA("F15",'pivot1-3'!$K$170,"År",2019,"F15",1)))),)</f>
        <v>0.5</v>
      </c>
      <c r="D185" s="52">
        <f>IFERROR(IF(D$188&lt;7,,((GETPIVOTDATA("F15",'pivot1-3'!$K$170,"År",2020,"F15",1)))),)</f>
        <v>0.21428571428571427</v>
      </c>
      <c r="E185" s="52">
        <f>IFERROR(IF(E$188&lt;7,,((GETPIVOTDATA("F15",'pivot1-3'!$K$170,"År",2021,"F15",1)))),)</f>
        <v>0.33333333333333331</v>
      </c>
      <c r="F185" s="51">
        <f>IFERROR(IF(F$188&lt;5,,((GETPIVOTDATA("F15",'pivot1-3'!$K$170,"År",2022,"F15",1)))),)</f>
        <v>0.13043478260869565</v>
      </c>
      <c r="G185" s="51">
        <f>IFERROR(IF(G$188&lt;5,,((GETPIVOTDATA("F15",'pivot1-3'!$K$170,"År",2023,"F15",3)))),)</f>
        <v>0.15384615384615385</v>
      </c>
      <c r="H185" s="52">
        <v>0.15384615384615385</v>
      </c>
    </row>
    <row r="186" spans="2:28" x14ac:dyDescent="0.25">
      <c r="B186" s="49" t="s">
        <v>50</v>
      </c>
      <c r="C186" s="50">
        <f t="shared" ref="C186:G186" si="19">SUM(C183:C185)</f>
        <v>1</v>
      </c>
      <c r="D186" s="52">
        <f t="shared" si="19"/>
        <v>1</v>
      </c>
      <c r="E186" s="52">
        <f t="shared" si="19"/>
        <v>1</v>
      </c>
      <c r="F186" s="51">
        <f t="shared" ref="F186" si="20">SUM(F183:F185)</f>
        <v>1</v>
      </c>
      <c r="G186" s="51">
        <f t="shared" si="19"/>
        <v>1</v>
      </c>
      <c r="H186" s="52">
        <v>1</v>
      </c>
    </row>
    <row r="187" spans="2:28" s="109" customFormat="1" ht="14.5" x14ac:dyDescent="0.35">
      <c r="B187" s="57" t="s">
        <v>51</v>
      </c>
      <c r="C187" s="107">
        <f>IFERROR(IF(C$188&lt;7,,((GETPIVOTDATA("F15",'pivot1-3'!$U$170,"År",2019)))),)</f>
        <v>1.9166666666666667</v>
      </c>
      <c r="D187" s="129">
        <f>IFERROR(IF(D$188&lt;7,,((GETPIVOTDATA("F15",'pivot1-3'!$U$170,"År",2020)))),)</f>
        <v>2.3571428571428572</v>
      </c>
      <c r="E187" s="129">
        <f>IFERROR(IF(E$188&lt;7,,((GETPIVOTDATA("F15",'pivot1-3'!$U$170,"År",2021)))),)</f>
        <v>2.2222222222222223</v>
      </c>
      <c r="F187" s="107">
        <f>IFERROR(IF(F$188&lt;5,,((GETPIVOTDATA("F15",'pivot1-3'!$U$170,"År",2022)))),)</f>
        <v>2.5652173913043477</v>
      </c>
      <c r="G187" s="107">
        <f>IFERROR(IF(G$188&lt;5,,((GETPIVOTDATA("F15",'pivot1-3'!$U$170,"År",2023)))),)</f>
        <v>1.4615384615384615</v>
      </c>
      <c r="H187" s="108">
        <v>1.4615384615384615</v>
      </c>
      <c r="I187" s="133"/>
      <c r="J187" s="143"/>
      <c r="K187" s="143"/>
      <c r="L187" s="143"/>
      <c r="M187" s="143"/>
      <c r="N187" s="143"/>
      <c r="O187" s="143"/>
      <c r="P187" s="143"/>
      <c r="Q187" s="143"/>
      <c r="R187" s="143"/>
      <c r="S187" s="143"/>
      <c r="T187" s="143"/>
      <c r="U187" s="143"/>
      <c r="V187" s="143"/>
      <c r="W187" s="143"/>
      <c r="X187" s="143"/>
      <c r="Y187" s="143"/>
      <c r="Z187" s="143"/>
      <c r="AA187" s="143"/>
      <c r="AB187" s="143"/>
    </row>
    <row r="188" spans="2:28" x14ac:dyDescent="0.25">
      <c r="B188" s="49" t="s">
        <v>52</v>
      </c>
      <c r="C188" s="54">
        <f>IFERROR(GETPIVOTDATA("F15",'pivot1-3'!$A$170,"År",2019),)</f>
        <v>12</v>
      </c>
      <c r="D188" s="56">
        <f>IFERROR(GETPIVOTDATA("F15",'pivot1-3'!$A$170,"År",2020),)</f>
        <v>14</v>
      </c>
      <c r="E188" s="56">
        <f>IFERROR(GETPIVOTDATA("F15",'pivot1-3'!$A$170,"År",2021),)</f>
        <v>9</v>
      </c>
      <c r="F188" s="55">
        <f>IFERROR(GETPIVOTDATA("F15",'pivot1-3'!$A$170,"År",2022),)</f>
        <v>23</v>
      </c>
      <c r="G188" s="55">
        <f>IFERROR(GETPIVOTDATA("F15",'pivot1-3'!$A$170,"År",2023),)</f>
        <v>13</v>
      </c>
      <c r="H188" s="56">
        <v>13</v>
      </c>
    </row>
    <row r="189" spans="2:28" ht="14.5" x14ac:dyDescent="0.35">
      <c r="B189" s="57"/>
      <c r="C189" s="57"/>
      <c r="D189" s="57"/>
      <c r="E189" s="57"/>
      <c r="F189" s="57"/>
      <c r="G189" s="57"/>
    </row>
    <row r="190" spans="2:28" ht="14.5" x14ac:dyDescent="0.35">
      <c r="B190" s="57"/>
      <c r="C190" s="57"/>
      <c r="D190" s="57"/>
      <c r="E190" s="57"/>
      <c r="F190" s="57"/>
      <c r="G190" s="57"/>
    </row>
    <row r="191" spans="2:28" ht="15.5" x14ac:dyDescent="0.35">
      <c r="B191" s="20" t="s">
        <v>232</v>
      </c>
      <c r="C191" s="57"/>
      <c r="D191" s="57"/>
      <c r="E191" s="57"/>
      <c r="F191" s="57"/>
      <c r="G191" s="143"/>
    </row>
    <row r="192" spans="2:28" ht="14.5" x14ac:dyDescent="0.35">
      <c r="B192" s="47"/>
      <c r="C192" s="181" t="str">
        <f>$C$7</f>
        <v>Verksamhet:</v>
      </c>
      <c r="D192" s="181"/>
      <c r="E192" s="181"/>
      <c r="F192" s="181"/>
      <c r="G192" s="181"/>
      <c r="H192" s="105" t="s">
        <v>50</v>
      </c>
    </row>
    <row r="193" spans="2:28" x14ac:dyDescent="0.25">
      <c r="C193" s="5">
        <v>2019</v>
      </c>
      <c r="D193" s="6">
        <v>2020</v>
      </c>
      <c r="E193" s="6">
        <v>2021</v>
      </c>
      <c r="F193" s="58">
        <v>2022</v>
      </c>
      <c r="G193" s="58">
        <v>2023</v>
      </c>
      <c r="H193" s="102">
        <v>2023</v>
      </c>
    </row>
    <row r="194" spans="2:28" x14ac:dyDescent="0.25">
      <c r="B194" s="27" t="s">
        <v>245</v>
      </c>
      <c r="C194" s="50">
        <f>IFERROR(IF(C$199&lt;7,,((GETPIVOTDATA("F16",'pivot1-3'!$K$181,"År",2019,"F16",3)))),)</f>
        <v>0.83333333333333337</v>
      </c>
      <c r="D194" s="52">
        <f>IFERROR(IF(D$199&lt;7,,((GETPIVOTDATA("F16",'pivot1-3'!$K$181,"År",2020,"F16",3)))),)</f>
        <v>0.93333333333333335</v>
      </c>
      <c r="E194" s="52">
        <f>IFERROR(IF(E$199&lt;7,,((GETPIVOTDATA("F16",'pivot1-3'!$K$181,"År",2021,"F16",3)))),)</f>
        <v>0.9</v>
      </c>
      <c r="F194" s="51">
        <f>IFERROR(IF(F$199&lt;5,,((GETPIVOTDATA("F16",'pivot1-3'!$K$181,"År",2022,"F16",3)))),)</f>
        <v>0.82608695652173914</v>
      </c>
      <c r="G194" s="51">
        <f>IFERROR(IF(G$199&lt;5,,((GETPIVOTDATA("F16",'pivot1-3'!$K$181,"År",2023,"F16",1)))),)</f>
        <v>0.84615384615384615</v>
      </c>
      <c r="H194" s="81">
        <v>0.84615384615384615</v>
      </c>
    </row>
    <row r="195" spans="2:28" x14ac:dyDescent="0.25">
      <c r="B195" s="32" t="s">
        <v>247</v>
      </c>
      <c r="C195" s="50">
        <f>IFERROR(IF(C$199&lt;7,,((GETPIVOTDATA("F16",'pivot1-3'!$K$181,"År",2019,"F16",2)))),)</f>
        <v>8.3333333333333329E-2</v>
      </c>
      <c r="D195" s="52">
        <f>IFERROR(IF(D$199&lt;7,,((GETPIVOTDATA("F16",'pivot1-3'!$K$181,"År",2020,"F16",2)))),)</f>
        <v>6.6666666666666666E-2</v>
      </c>
      <c r="E195" s="52">
        <f>IFERROR(IF(E$199&lt;7,,((GETPIVOTDATA("F16",'pivot1-3'!$K$181,"År",2021,"F16",2)))),)</f>
        <v>0.1</v>
      </c>
      <c r="F195" s="51">
        <f>IFERROR(IF(F$199&lt;5,,((GETPIVOTDATA("F16",'pivot1-3'!$K$181,"År",2022,"F16",2)))),)</f>
        <v>0.13043478260869565</v>
      </c>
      <c r="G195" s="51">
        <f>IFERROR(IF(G$199&lt;5,,((GETPIVOTDATA("F16",'pivot1-3'!$K$181,"År",2023,"F16",2)))),)</f>
        <v>7.6923076923076927E-2</v>
      </c>
      <c r="H195" s="52">
        <v>7.6923076923076927E-2</v>
      </c>
    </row>
    <row r="196" spans="2:28" x14ac:dyDescent="0.25">
      <c r="B196" s="32" t="s">
        <v>246</v>
      </c>
      <c r="C196" s="50">
        <f>IFERROR(IF(C$199&lt;7,,((GETPIVOTDATA("F16",'pivot1-3'!$K$181,"År",2019,"F16",1)))),)</f>
        <v>8.3333333333333329E-2</v>
      </c>
      <c r="D196" s="52">
        <f>IFERROR(IF(D$199&lt;7,,((GETPIVOTDATA("F16",'pivot1-3'!$K$181,"År",2020,"F16",1)))),)</f>
        <v>0</v>
      </c>
      <c r="E196" s="52">
        <f>IFERROR(IF(E$199&lt;7,,((GETPIVOTDATA("F16",'pivot1-3'!$K$181,"År",2021,"F16",1)))),)</f>
        <v>0</v>
      </c>
      <c r="F196" s="51">
        <f>IFERROR(IF(F$199&lt;5,,((GETPIVOTDATA("F16",'pivot1-3'!$K$181,"År",2022,"F16",1)))),)</f>
        <v>4.3478260869565216E-2</v>
      </c>
      <c r="G196" s="51">
        <f>IFERROR(IF(G$199&lt;5,,((GETPIVOTDATA("F16",'pivot1-3'!$K$181,"År",2023,"F16",3)))),)</f>
        <v>7.6923076923076927E-2</v>
      </c>
      <c r="H196" s="52">
        <v>7.6923076923076927E-2</v>
      </c>
    </row>
    <row r="197" spans="2:28" x14ac:dyDescent="0.25">
      <c r="B197" s="49" t="s">
        <v>50</v>
      </c>
      <c r="C197" s="50">
        <f t="shared" ref="C197:G197" si="21">SUM(C194:C196)</f>
        <v>1</v>
      </c>
      <c r="D197" s="52">
        <f t="shared" si="21"/>
        <v>1</v>
      </c>
      <c r="E197" s="52">
        <f t="shared" si="21"/>
        <v>1</v>
      </c>
      <c r="F197" s="51">
        <f t="shared" ref="F197" si="22">SUM(F194:F196)</f>
        <v>1</v>
      </c>
      <c r="G197" s="51">
        <f t="shared" si="21"/>
        <v>1</v>
      </c>
      <c r="H197" s="52">
        <v>1</v>
      </c>
    </row>
    <row r="198" spans="2:28" s="109" customFormat="1" x14ac:dyDescent="0.25">
      <c r="B198" s="5" t="s">
        <v>51</v>
      </c>
      <c r="C198" s="107">
        <f>IFERROR(IF(C$199&lt;7,,((GETPIVOTDATA("F16",'pivot1-3'!$U$181,"År",2019)))),)</f>
        <v>2.75</v>
      </c>
      <c r="D198" s="129">
        <f>IFERROR(IF(D$199&lt;7,,((GETPIVOTDATA("F16",'pivot1-3'!$U$181,"År",2020)))),)</f>
        <v>2.9333333333333331</v>
      </c>
      <c r="E198" s="129">
        <f>IFERROR(IF(E$199&lt;7,,((GETPIVOTDATA("F16",'pivot1-3'!$U$181,"År",2021)))),)</f>
        <v>2.9</v>
      </c>
      <c r="F198" s="107">
        <f>IFERROR(IF(F$199&lt;5,,((GETPIVOTDATA("F16",'pivot1-3'!$U$181,"År",2022)))),)</f>
        <v>2.7826086956521738</v>
      </c>
      <c r="G198" s="107">
        <f>IFERROR(IF(G$199&lt;5,,((GETPIVOTDATA("F16",'pivot1-3'!$U$181,"År",2023)))),)</f>
        <v>1.2307692307692308</v>
      </c>
      <c r="H198" s="108">
        <v>1.2307692307692308</v>
      </c>
      <c r="I198" s="133"/>
      <c r="J198" s="143"/>
      <c r="K198" s="143"/>
      <c r="L198" s="143"/>
      <c r="M198" s="143"/>
      <c r="N198" s="143"/>
      <c r="O198" s="143"/>
      <c r="P198" s="143"/>
      <c r="Q198" s="143"/>
      <c r="R198" s="143"/>
      <c r="S198" s="143"/>
      <c r="T198" s="143"/>
      <c r="U198" s="143"/>
      <c r="V198" s="143"/>
      <c r="W198" s="143"/>
      <c r="X198" s="143"/>
      <c r="Y198" s="143"/>
      <c r="Z198" s="143"/>
      <c r="AA198" s="143"/>
      <c r="AB198" s="143"/>
    </row>
    <row r="199" spans="2:28" x14ac:dyDescent="0.25">
      <c r="B199" s="49" t="s">
        <v>52</v>
      </c>
      <c r="C199" s="54">
        <f>IFERROR(GETPIVOTDATA("F16",'pivot1-3'!$A$181,"År",2019),)</f>
        <v>12</v>
      </c>
      <c r="D199" s="56">
        <f>IFERROR(GETPIVOTDATA("F16",'pivot1-3'!$A$181,"År",2020),)</f>
        <v>15</v>
      </c>
      <c r="E199" s="56">
        <f>IFERROR(GETPIVOTDATA("F16",'pivot1-3'!$A$181,"År",2021),)</f>
        <v>10</v>
      </c>
      <c r="F199" s="55">
        <f>IFERROR(GETPIVOTDATA("F16",'pivot1-3'!$A$181,"År",2022),)</f>
        <v>23</v>
      </c>
      <c r="G199" s="55">
        <f>IFERROR(GETPIVOTDATA("F16",'pivot1-3'!$A$181,"År",2023),)</f>
        <v>13</v>
      </c>
      <c r="H199" s="56">
        <v>13</v>
      </c>
    </row>
    <row r="200" spans="2:28" ht="14.5" x14ac:dyDescent="0.35">
      <c r="B200" s="57"/>
      <c r="C200" s="57"/>
      <c r="D200" s="57"/>
      <c r="E200" s="57"/>
      <c r="F200" s="57"/>
      <c r="G200" s="57"/>
    </row>
    <row r="201" spans="2:28" ht="14.5" x14ac:dyDescent="0.35">
      <c r="B201" s="57"/>
      <c r="C201" s="57"/>
      <c r="D201" s="57"/>
      <c r="E201" s="57"/>
      <c r="F201" s="57"/>
      <c r="G201" s="57"/>
    </row>
    <row r="202" spans="2:28" ht="15.5" x14ac:dyDescent="0.35">
      <c r="B202" s="20" t="s">
        <v>233</v>
      </c>
      <c r="C202" s="57"/>
      <c r="D202" s="57"/>
      <c r="E202" s="57"/>
      <c r="F202" s="57"/>
      <c r="G202" s="57"/>
    </row>
    <row r="203" spans="2:28" ht="14.5" x14ac:dyDescent="0.35">
      <c r="B203" s="47"/>
      <c r="C203" s="181" t="str">
        <f>$C$7</f>
        <v>Verksamhet:</v>
      </c>
      <c r="D203" s="181"/>
      <c r="E203" s="181"/>
      <c r="F203" s="181"/>
      <c r="G203" s="181"/>
      <c r="H203" s="105" t="s">
        <v>50</v>
      </c>
    </row>
    <row r="204" spans="2:28" x14ac:dyDescent="0.25">
      <c r="C204" s="5">
        <v>2019</v>
      </c>
      <c r="D204" s="6">
        <v>2020</v>
      </c>
      <c r="E204" s="6">
        <v>2021</v>
      </c>
      <c r="F204" s="58">
        <v>2022</v>
      </c>
      <c r="G204" s="58">
        <v>2023</v>
      </c>
      <c r="H204" s="102">
        <v>2022</v>
      </c>
    </row>
    <row r="205" spans="2:28" x14ac:dyDescent="0.25">
      <c r="B205" s="27" t="s">
        <v>245</v>
      </c>
      <c r="C205" s="50">
        <f>IFERROR(IF(C$210&lt;7,,((GETPIVOTDATA("F17",'pivot1-3'!$K$192,"År",2019,"F17",3)))),)</f>
        <v>0.75</v>
      </c>
      <c r="D205" s="52">
        <f>IFERROR(IF(D$210&lt;7,,((GETPIVOTDATA("F17",'pivot1-3'!$K$192,"År",2020,"F17",3)))),)</f>
        <v>0.8666666666666667</v>
      </c>
      <c r="E205" s="52">
        <f>IFERROR(IF(E$210&lt;7,,((GETPIVOTDATA("F17",'pivot1-3'!$K$192,"År",2021,"F17",3)))),)</f>
        <v>0.81818181818181823</v>
      </c>
      <c r="F205" s="51">
        <f>IFERROR(IF(F$210&lt;5,,((GETPIVOTDATA("F17",'pivot1-3'!$K$192,"År",2022,"F17",3)))),)</f>
        <v>0.78260869565217395</v>
      </c>
      <c r="G205" s="51">
        <f>IFERROR(IF(G$210&lt;5,,((GETPIVOTDATA("F17",'pivot1-3'!$K$192,"År",2023,"F17",1)))),)</f>
        <v>0.76923076923076927</v>
      </c>
      <c r="H205" s="81">
        <v>0.76923076923076927</v>
      </c>
    </row>
    <row r="206" spans="2:28" x14ac:dyDescent="0.25">
      <c r="B206" s="32" t="s">
        <v>247</v>
      </c>
      <c r="C206" s="50">
        <f>IFERROR(IF(C$210&lt;7,,((GETPIVOTDATA("F17",'pivot1-3'!$K$192,"År",2019,"F17",2)))),)</f>
        <v>0.16666666666666666</v>
      </c>
      <c r="D206" s="52">
        <f>IFERROR(IF(D$210&lt;7,,((GETPIVOTDATA("F17",'pivot1-3'!$K$192,"År",2020,"F17",2)))),)</f>
        <v>0.13333333333333333</v>
      </c>
      <c r="E206" s="52">
        <f>IFERROR(IF(E$210&lt;7,,((GETPIVOTDATA("F17",'pivot1-3'!$K$192,"År",2021,"F17",2)))),)</f>
        <v>0.18181818181818182</v>
      </c>
      <c r="F206" s="51">
        <f>IFERROR(IF(F$210&lt;5,,((GETPIVOTDATA("F17",'pivot1-3'!$K$192,"År",2022,"F17",2)))),)</f>
        <v>0.21739130434782608</v>
      </c>
      <c r="G206" s="51">
        <f>IFERROR(IF(G$210&lt;5,,((GETPIVOTDATA("F17",'pivot1-3'!$K$192,"År",2023,"F17",2)))),)</f>
        <v>0</v>
      </c>
      <c r="H206" s="52">
        <v>0</v>
      </c>
    </row>
    <row r="207" spans="2:28" x14ac:dyDescent="0.25">
      <c r="B207" s="32" t="s">
        <v>246</v>
      </c>
      <c r="C207" s="50">
        <f>IFERROR(IF(C$210&lt;7,,((GETPIVOTDATA("F17",'pivot1-3'!$K$192,"År",2019,"F17",1)))),)</f>
        <v>8.3333333333333329E-2</v>
      </c>
      <c r="D207" s="52">
        <f>IFERROR(IF(D$210&lt;7,,((GETPIVOTDATA("F17",'pivot1-3'!$K$192,"År",2020,"F17",1)))),)</f>
        <v>0</v>
      </c>
      <c r="E207" s="52">
        <f>IFERROR(IF(E$210&lt;7,,((GETPIVOTDATA("F17",'pivot1-3'!$K$192,"År",2021,"F17",1)))),)</f>
        <v>0</v>
      </c>
      <c r="F207" s="51">
        <f>IFERROR(IF(F$210&lt;5,,((GETPIVOTDATA("F17",'pivot1-3'!$K$192,"År",2022,"F17",1)))),)</f>
        <v>0</v>
      </c>
      <c r="G207" s="51">
        <f>IFERROR(IF(G$210&lt;5,,((GETPIVOTDATA("F17",'pivot1-3'!$K$192,"År",2023,"F17",3)))),)</f>
        <v>0.23076923076923078</v>
      </c>
      <c r="H207" s="52">
        <v>0.23076923076923078</v>
      </c>
    </row>
    <row r="208" spans="2:28" x14ac:dyDescent="0.25">
      <c r="B208" s="49" t="s">
        <v>50</v>
      </c>
      <c r="C208" s="50">
        <f t="shared" ref="C208:G208" si="23">SUM(C205:C207)</f>
        <v>1</v>
      </c>
      <c r="D208" s="52">
        <f t="shared" si="23"/>
        <v>1</v>
      </c>
      <c r="E208" s="52">
        <f t="shared" si="23"/>
        <v>1</v>
      </c>
      <c r="F208" s="51">
        <f t="shared" ref="F208" si="24">SUM(F205:F207)</f>
        <v>1</v>
      </c>
      <c r="G208" s="51">
        <f t="shared" si="23"/>
        <v>1</v>
      </c>
      <c r="H208" s="52">
        <v>1</v>
      </c>
    </row>
    <row r="209" spans="2:28" s="109" customFormat="1" x14ac:dyDescent="0.25">
      <c r="B209" s="49" t="s">
        <v>51</v>
      </c>
      <c r="C209" s="107">
        <f>IFERROR(IF(C$210&lt;7,,((GETPIVOTDATA("F17",'pivot1-3'!$U$192,"År",2019)))),)</f>
        <v>2.6666666666666665</v>
      </c>
      <c r="D209" s="129">
        <f>IFERROR(IF(D$210&lt;7,,((GETPIVOTDATA("F17",'pivot1-3'!$U$192,"År",2020)))),)</f>
        <v>2.8666666666666667</v>
      </c>
      <c r="E209" s="129">
        <f>IFERROR(IF(E$210&lt;7,,((GETPIVOTDATA("F17",'pivot1-3'!$U$192,"År",2021)))),)</f>
        <v>2.8181818181818183</v>
      </c>
      <c r="F209" s="107">
        <f>IFERROR(IF(F$210&lt;5,,((GETPIVOTDATA("F17",'pivot1-3'!$U$192,"År",2022)))),)</f>
        <v>2.7826086956521738</v>
      </c>
      <c r="G209" s="107">
        <f>IFERROR(IF(G$210&lt;5,,((GETPIVOTDATA("F17",'pivot1-3'!$U$192,"År",2023)))),)</f>
        <v>1.4615384615384615</v>
      </c>
      <c r="H209" s="108">
        <v>1.4615384615384615</v>
      </c>
      <c r="I209" s="133"/>
      <c r="J209" s="143"/>
      <c r="K209" s="143"/>
      <c r="L209" s="143"/>
      <c r="M209" s="143"/>
      <c r="N209" s="143"/>
      <c r="O209" s="143"/>
      <c r="P209" s="143"/>
      <c r="Q209" s="143"/>
      <c r="R209" s="143"/>
      <c r="S209" s="143"/>
      <c r="T209" s="143"/>
      <c r="U209" s="143"/>
      <c r="V209" s="143"/>
      <c r="W209" s="143"/>
      <c r="X209" s="143"/>
      <c r="Y209" s="143"/>
      <c r="Z209" s="143"/>
      <c r="AA209" s="143"/>
      <c r="AB209" s="143"/>
    </row>
    <row r="210" spans="2:28" x14ac:dyDescent="0.25">
      <c r="B210" s="49" t="s">
        <v>52</v>
      </c>
      <c r="C210" s="54">
        <f>IFERROR(GETPIVOTDATA("F17",'pivot1-3'!$A$192,"År",2019),)</f>
        <v>12</v>
      </c>
      <c r="D210" s="56">
        <f>IFERROR(GETPIVOTDATA("F17",'pivot1-3'!$A$192,"År",2020),)</f>
        <v>15</v>
      </c>
      <c r="E210" s="56">
        <f>IFERROR(GETPIVOTDATA("F17",'pivot1-3'!$A$192,"År",2021),)</f>
        <v>11</v>
      </c>
      <c r="F210" s="55">
        <f>IFERROR(GETPIVOTDATA("F17",'pivot1-3'!$A$192,"År",2022),)</f>
        <v>23</v>
      </c>
      <c r="G210" s="55">
        <f>IFERROR(GETPIVOTDATA("F17",'pivot1-3'!$A$192,"År",2023),)</f>
        <v>13</v>
      </c>
      <c r="H210" s="56">
        <v>13</v>
      </c>
    </row>
    <row r="211" spans="2:28" ht="14.5" x14ac:dyDescent="0.35">
      <c r="B211" s="57"/>
      <c r="C211" s="57"/>
      <c r="D211" s="57"/>
      <c r="E211" s="57"/>
      <c r="F211" s="57"/>
      <c r="G211" s="57"/>
    </row>
    <row r="212" spans="2:28" ht="14.5" x14ac:dyDescent="0.35">
      <c r="B212" s="57"/>
      <c r="C212" s="57"/>
      <c r="D212" s="57"/>
      <c r="E212" s="57"/>
      <c r="F212" s="57"/>
      <c r="G212" s="57"/>
    </row>
    <row r="213" spans="2:28" ht="15.5" x14ac:dyDescent="0.35">
      <c r="B213" s="20" t="s">
        <v>234</v>
      </c>
      <c r="C213" s="57"/>
      <c r="D213" s="57"/>
      <c r="E213" s="57"/>
      <c r="F213" s="57"/>
    </row>
    <row r="214" spans="2:28" ht="14.5" x14ac:dyDescent="0.35">
      <c r="B214" s="47"/>
      <c r="C214" s="181" t="str">
        <f>$C$7</f>
        <v>Verksamhet:</v>
      </c>
      <c r="D214" s="181"/>
      <c r="E214" s="181"/>
      <c r="F214" s="181"/>
      <c r="G214" s="181"/>
      <c r="H214" s="105" t="s">
        <v>50</v>
      </c>
    </row>
    <row r="215" spans="2:28" x14ac:dyDescent="0.25">
      <c r="C215" s="5">
        <v>2019</v>
      </c>
      <c r="D215" s="6">
        <v>2020</v>
      </c>
      <c r="E215" s="6">
        <v>2021</v>
      </c>
      <c r="F215" s="48">
        <v>2022</v>
      </c>
      <c r="G215" s="48">
        <v>2023</v>
      </c>
      <c r="H215" s="102">
        <v>2023</v>
      </c>
    </row>
    <row r="216" spans="2:28" x14ac:dyDescent="0.25">
      <c r="B216" s="27" t="s">
        <v>245</v>
      </c>
      <c r="C216" s="50">
        <f>IFERROR(IF(C$221&lt;7,,((GETPIVOTDATA("F18",'pivot1-3'!$K$204,"År",2019,"F18",3)))),)</f>
        <v>0.91666666666666663</v>
      </c>
      <c r="D216" s="52">
        <f>IFERROR(IF(D$221&lt;7,,((GETPIVOTDATA("F18",'pivot1-3'!$K$204,"År",2020,"F18",3)))),)</f>
        <v>1</v>
      </c>
      <c r="E216" s="52">
        <f>IFERROR(IF(E$221&lt;7,,((GETPIVOTDATA("F18",'pivot1-3'!$K$204,"År",2021,"F18",3)))),)</f>
        <v>1</v>
      </c>
      <c r="F216" s="51">
        <f>IFERROR(IF(F$221&lt;5,,((GETPIVOTDATA("F18",'pivot1-3'!$K$204,"År",2022,"F18",3)))),)</f>
        <v>0.95652173913043481</v>
      </c>
      <c r="G216" s="51">
        <f>IFERROR(IF(G$221&lt;5,,((GETPIVOTDATA("F18",'pivot1-3'!$K$204,"År",2023,"F18",1)))),)</f>
        <v>0.92307692307692313</v>
      </c>
      <c r="H216" s="52">
        <v>0.92307692307692313</v>
      </c>
    </row>
    <row r="217" spans="2:28" x14ac:dyDescent="0.25">
      <c r="B217" s="32" t="s">
        <v>247</v>
      </c>
      <c r="C217" s="50">
        <f>IFERROR(IF(C$221&lt;7,,((GETPIVOTDATA("F18",'pivot1-3'!$K$204,"År",2019,"F18",2)))),)</f>
        <v>0</v>
      </c>
      <c r="D217" s="52">
        <f>IFERROR(IF(D$221&lt;7,,((GETPIVOTDATA("F18",'pivot1-3'!$K$204,"År",2020,"F18",2)))),)</f>
        <v>0</v>
      </c>
      <c r="E217" s="52">
        <f>IFERROR(IF(E$221&lt;7,,((GETPIVOTDATA("F18",'pivot1-3'!$K$204,"År",2021,"F18",2)))),)</f>
        <v>0</v>
      </c>
      <c r="F217" s="51">
        <f>IFERROR(IF(F$221&lt;5,,((GETPIVOTDATA("F18",'pivot1-3'!$K$204,"År",2022,"F18",2)))),)</f>
        <v>4.3478260869565216E-2</v>
      </c>
      <c r="G217" s="51">
        <f>IFERROR(IF(G$221&lt;5,,((GETPIVOTDATA("F18",'pivot1-3'!$K$204,"År",2023,"F18",2)))),)</f>
        <v>7.6923076923076927E-2</v>
      </c>
      <c r="H217" s="52">
        <v>7.6923076923076927E-2</v>
      </c>
    </row>
    <row r="218" spans="2:28" x14ac:dyDescent="0.25">
      <c r="B218" s="32" t="s">
        <v>246</v>
      </c>
      <c r="C218" s="50">
        <f>IFERROR(IF(C$221&lt;7,,((GETPIVOTDATA("F18",'pivot1-3'!$K$204,"År",2019,"F18",1)))),)</f>
        <v>8.3333333333333329E-2</v>
      </c>
      <c r="D218" s="52">
        <f>IFERROR(IF(D$221&lt;7,,((GETPIVOTDATA("F18",'pivot1-3'!$K$204,"År",2020,"F18",1)))),)</f>
        <v>0</v>
      </c>
      <c r="E218" s="52">
        <f>IFERROR(IF(E$221&lt;7,,((GETPIVOTDATA("F18",'pivot1-3'!$K$204,"År",2021,"F18",1)))),)</f>
        <v>0</v>
      </c>
      <c r="F218" s="51">
        <f>IFERROR(IF(F$221&lt;5,,((GETPIVOTDATA("F18",'pivot1-3'!$K$204,"År",2022,"F18",1)))),)</f>
        <v>0</v>
      </c>
      <c r="G218" s="51">
        <f>IFERROR(IF(G$221&lt;5,,((GETPIVOTDATA("F18",'pivot1-3'!$K$204,"År",2023,"F18",3)))),)</f>
        <v>0</v>
      </c>
      <c r="H218" s="52">
        <v>0</v>
      </c>
    </row>
    <row r="219" spans="2:28" x14ac:dyDescent="0.25">
      <c r="B219" s="49" t="s">
        <v>50</v>
      </c>
      <c r="C219" s="50">
        <f t="shared" ref="C219:G219" si="25">SUM(C216:C218)</f>
        <v>1</v>
      </c>
      <c r="D219" s="52">
        <f t="shared" si="25"/>
        <v>1</v>
      </c>
      <c r="E219" s="52">
        <f t="shared" si="25"/>
        <v>1</v>
      </c>
      <c r="F219" s="51">
        <f t="shared" ref="F219" si="26">SUM(F216:F218)</f>
        <v>1</v>
      </c>
      <c r="G219" s="51">
        <f t="shared" si="25"/>
        <v>1</v>
      </c>
      <c r="H219" s="52">
        <v>1</v>
      </c>
    </row>
    <row r="220" spans="2:28" s="109" customFormat="1" x14ac:dyDescent="0.25">
      <c r="B220" s="49" t="s">
        <v>51</v>
      </c>
      <c r="C220" s="107">
        <f>IFERROR(IF(C$221&lt;7,,((GETPIVOTDATA("F18",'pivot1-3'!$U$204,"År",2019)))),)</f>
        <v>2.8333333333333335</v>
      </c>
      <c r="D220" s="129">
        <f>IFERROR(IF(D$221&lt;7,,((GETPIVOTDATA("F18",'pivot1-3'!$U$204,"År",2020)))),)</f>
        <v>3</v>
      </c>
      <c r="E220" s="129">
        <f>IFERROR(IF(E$221&lt;7,,((GETPIVOTDATA("F18",'pivot1-3'!$U$204,"År",2021)))),)</f>
        <v>3</v>
      </c>
      <c r="F220" s="107">
        <f>IFERROR(IF(F$221&lt;5,,((GETPIVOTDATA("F18",'pivot1-3'!$U$204,"År",2022)))),)</f>
        <v>2.9565217391304346</v>
      </c>
      <c r="G220" s="107">
        <f>IFERROR(IF(G$221&lt;5,,((GETPIVOTDATA("F18",'pivot1-3'!$U$204,"År",2023)))),)</f>
        <v>1.0769230769230769</v>
      </c>
      <c r="H220" s="108">
        <v>1.0769230769230769</v>
      </c>
      <c r="I220" s="133"/>
      <c r="J220" s="143"/>
      <c r="K220" s="143"/>
      <c r="L220" s="143"/>
      <c r="M220" s="143"/>
      <c r="N220" s="143"/>
      <c r="O220" s="143"/>
      <c r="P220" s="143"/>
      <c r="Q220" s="143"/>
      <c r="R220" s="143"/>
      <c r="S220" s="143"/>
      <c r="T220" s="143"/>
      <c r="U220" s="143"/>
      <c r="V220" s="143"/>
      <c r="W220" s="143"/>
      <c r="X220" s="143"/>
      <c r="Y220" s="143"/>
      <c r="Z220" s="143"/>
      <c r="AA220" s="143"/>
      <c r="AB220" s="143"/>
    </row>
    <row r="221" spans="2:28" x14ac:dyDescent="0.25">
      <c r="B221" s="49" t="s">
        <v>52</v>
      </c>
      <c r="C221" s="54">
        <f>IFERROR(GETPIVOTDATA("F18",'pivot1-3'!$A$204,"År",2019),)</f>
        <v>12</v>
      </c>
      <c r="D221" s="56">
        <f>IFERROR(GETPIVOTDATA("F18",'pivot1-3'!$A$204,"År",2020),)</f>
        <v>15</v>
      </c>
      <c r="E221" s="56">
        <f>IFERROR(GETPIVOTDATA("F18",'pivot1-3'!$A$204,"År",2021),)</f>
        <v>11</v>
      </c>
      <c r="F221" s="55">
        <f>IFERROR(GETPIVOTDATA("F18",'pivot1-3'!$A$204,"År",2022),)</f>
        <v>23</v>
      </c>
      <c r="G221" s="55">
        <f>IFERROR(GETPIVOTDATA("F18",'pivot1-3'!$A$204,"År",2023),)</f>
        <v>13</v>
      </c>
      <c r="H221" s="56">
        <v>13</v>
      </c>
    </row>
    <row r="222" spans="2:28" ht="14.5" x14ac:dyDescent="0.35">
      <c r="B222" s="57"/>
      <c r="C222" s="57"/>
      <c r="D222" s="57"/>
      <c r="E222" s="57"/>
      <c r="F222" s="57"/>
      <c r="G222" s="57"/>
    </row>
    <row r="223" spans="2:28" ht="14.5" x14ac:dyDescent="0.35">
      <c r="B223" s="57"/>
      <c r="C223" s="57"/>
      <c r="D223" s="57"/>
      <c r="E223" s="57"/>
      <c r="F223" s="57"/>
      <c r="G223" s="57"/>
    </row>
    <row r="224" spans="2:28" ht="15.5" x14ac:dyDescent="0.35">
      <c r="B224" s="20" t="s">
        <v>235</v>
      </c>
      <c r="C224" s="57"/>
      <c r="D224" s="57"/>
      <c r="E224" s="57"/>
      <c r="F224" s="57"/>
    </row>
    <row r="225" spans="2:28" ht="13" x14ac:dyDescent="0.3">
      <c r="B225" s="97"/>
      <c r="C225" s="181" t="str">
        <f>$C$7</f>
        <v>Verksamhet:</v>
      </c>
      <c r="D225" s="181"/>
      <c r="E225" s="181"/>
      <c r="F225" s="181"/>
      <c r="G225" s="181"/>
      <c r="H225" s="105" t="s">
        <v>50</v>
      </c>
    </row>
    <row r="226" spans="2:28" x14ac:dyDescent="0.25">
      <c r="C226" s="5">
        <v>2019</v>
      </c>
      <c r="D226" s="6">
        <v>2020</v>
      </c>
      <c r="E226" s="6">
        <v>2021</v>
      </c>
      <c r="F226" s="58">
        <v>2022</v>
      </c>
      <c r="G226" s="58">
        <v>2023</v>
      </c>
      <c r="H226" s="102">
        <v>2023</v>
      </c>
    </row>
    <row r="227" spans="2:28" x14ac:dyDescent="0.25">
      <c r="B227" s="27" t="s">
        <v>245</v>
      </c>
      <c r="C227" s="50">
        <f>IFERROR(IF(C$232&lt;7,,((GETPIVOTDATA("F19",'pivot1-3'!$K$215,"År",2019,"F19",3)))),)</f>
        <v>0.83333333333333337</v>
      </c>
      <c r="D227" s="52">
        <f>IFERROR(IF(D$232&lt;7,,((GETPIVOTDATA("F19",'pivot1-3'!$K$215,"År",2020,"F19",3)))),)</f>
        <v>0.9285714285714286</v>
      </c>
      <c r="E227" s="52">
        <f>IFERROR(IF(E$232&lt;7,,((GETPIVOTDATA("F19",'pivot1-3'!$K$215,"År",2021,"F19",3)))),)</f>
        <v>1</v>
      </c>
      <c r="F227" s="51">
        <f>IFERROR(IF(F$232&lt;5,,((GETPIVOTDATA("F19",'pivot1-3'!$K$215,"År",2022,"F19",3)))),)</f>
        <v>0.91304347826086951</v>
      </c>
      <c r="G227" s="51">
        <f>IFERROR(IF(G$232&lt;5,,((GETPIVOTDATA("F19",'pivot1-3'!$K$215,"År",2023,"F19",1)))),)</f>
        <v>0.76923076923076927</v>
      </c>
      <c r="H227" s="81">
        <v>0.76923076923076927</v>
      </c>
    </row>
    <row r="228" spans="2:28" x14ac:dyDescent="0.25">
      <c r="B228" s="32" t="s">
        <v>247</v>
      </c>
      <c r="C228" s="50">
        <f>IFERROR(IF(C$232&lt;7,,((GETPIVOTDATA("F19",'pivot1-3'!$K$215,"År",2019,"F19",2)))),)</f>
        <v>0</v>
      </c>
      <c r="D228" s="52">
        <f>IFERROR(IF(D$232&lt;7,,((GETPIVOTDATA("F19",'pivot1-3'!$K$215,"År",2020,"F19",2)))),)</f>
        <v>7.1428571428571425E-2</v>
      </c>
      <c r="E228" s="52">
        <f>IFERROR(IF(E$232&lt;7,,((GETPIVOTDATA("F19",'pivot1-3'!$K$215,"År",2021,"F19",2)))),)</f>
        <v>0</v>
      </c>
      <c r="F228" s="51">
        <f>IFERROR(IF(F$232&lt;5,,((GETPIVOTDATA("F19",'pivot1-3'!$K$215,"År",2022,"F19",2)))),)</f>
        <v>8.6956521739130432E-2</v>
      </c>
      <c r="G228" s="51">
        <f>IFERROR(IF(G$232&lt;5,,((GETPIVOTDATA("F19",'pivot1-3'!$K$215,"År",2023,"F19",2)))),)</f>
        <v>0.15384615384615385</v>
      </c>
      <c r="H228" s="52">
        <v>0.15384615384615385</v>
      </c>
    </row>
    <row r="229" spans="2:28" x14ac:dyDescent="0.25">
      <c r="B229" s="32" t="s">
        <v>246</v>
      </c>
      <c r="C229" s="50">
        <f>IFERROR(IF(C$232&lt;7,,((GETPIVOTDATA("F19",'pivot1-3'!$K$215,"År",2019,"F19",1)))),)</f>
        <v>0.16666666666666666</v>
      </c>
      <c r="D229" s="52">
        <f>IFERROR(IF(D$232&lt;7,,((GETPIVOTDATA("F19",'pivot1-3'!$K$215,"År",2020,"F19",1)))),)</f>
        <v>0</v>
      </c>
      <c r="E229" s="52">
        <f>IFERROR(IF(E$232&lt;7,,((GETPIVOTDATA("F19",'pivot1-3'!$K$215,"År",2021,"F19",1)))),)</f>
        <v>0</v>
      </c>
      <c r="F229" s="51">
        <f>IFERROR(IF(F$232&lt;5,,((GETPIVOTDATA("F19",'pivot1-3'!$K$215,"År",2022,"F19",1)))),)</f>
        <v>0</v>
      </c>
      <c r="G229" s="51">
        <f>IFERROR(IF(G$232&lt;5,,((GETPIVOTDATA("F19",'pivot1-3'!$K$215,"År",2023,"F19",3)))),)</f>
        <v>7.6923076923076927E-2</v>
      </c>
      <c r="H229" s="52">
        <v>7.6923076923076927E-2</v>
      </c>
    </row>
    <row r="230" spans="2:28" x14ac:dyDescent="0.25">
      <c r="B230" s="49" t="s">
        <v>50</v>
      </c>
      <c r="C230" s="50">
        <f t="shared" ref="C230:G230" si="27">SUM(C227:C229)</f>
        <v>1</v>
      </c>
      <c r="D230" s="52">
        <f t="shared" si="27"/>
        <v>1</v>
      </c>
      <c r="E230" s="52">
        <f t="shared" si="27"/>
        <v>1</v>
      </c>
      <c r="F230" s="51">
        <f t="shared" ref="F230" si="28">SUM(F227:F229)</f>
        <v>1</v>
      </c>
      <c r="G230" s="51">
        <f t="shared" si="27"/>
        <v>1</v>
      </c>
      <c r="H230" s="52">
        <v>1</v>
      </c>
    </row>
    <row r="231" spans="2:28" s="109" customFormat="1" x14ac:dyDescent="0.25">
      <c r="B231" s="49" t="s">
        <v>51</v>
      </c>
      <c r="C231" s="107">
        <f>IFERROR(IF(C$232&lt;7,,((GETPIVOTDATA("F19",'pivot1-3'!$U$215,"År",2019)))),)</f>
        <v>2.6666666666666665</v>
      </c>
      <c r="D231" s="129">
        <f>IFERROR(IF(D$232&lt;7,,((GETPIVOTDATA("F19",'pivot1-3'!$U$215,"År",2020)))),)</f>
        <v>2.9285714285714284</v>
      </c>
      <c r="E231" s="129">
        <f>IFERROR(IF(E$232&lt;7,,((GETPIVOTDATA("F19",'pivot1-3'!$U$215,"År",2021)))),)</f>
        <v>3</v>
      </c>
      <c r="F231" s="107">
        <f>IFERROR(IF(F$232&lt;5,,((GETPIVOTDATA("F19",'pivot1-3'!$U$215,"År",2022)))),)</f>
        <v>2.9130434782608696</v>
      </c>
      <c r="G231" s="107">
        <f>IFERROR(IF(G$232&lt;5,,((GETPIVOTDATA("F19",'pivot1-3'!$U$215,"År",2023)))),)</f>
        <v>1.3076923076923077</v>
      </c>
      <c r="H231" s="108">
        <v>1.3076923076923077</v>
      </c>
      <c r="I231" s="133"/>
      <c r="J231" s="143"/>
      <c r="K231" s="143"/>
      <c r="L231" s="143"/>
      <c r="M231" s="143"/>
      <c r="N231" s="143"/>
      <c r="O231" s="143"/>
      <c r="P231" s="143"/>
      <c r="Q231" s="143"/>
      <c r="R231" s="143"/>
      <c r="S231" s="143"/>
      <c r="T231" s="143"/>
      <c r="U231" s="143"/>
      <c r="V231" s="143"/>
      <c r="W231" s="143"/>
      <c r="X231" s="143"/>
      <c r="Y231" s="143"/>
      <c r="Z231" s="143"/>
      <c r="AA231" s="143"/>
      <c r="AB231" s="143"/>
    </row>
    <row r="232" spans="2:28" x14ac:dyDescent="0.25">
      <c r="B232" s="49" t="s">
        <v>52</v>
      </c>
      <c r="C232" s="54">
        <f>IFERROR(GETPIVOTDATA("F19",'pivot1-3'!$A$215,"År",2019),)</f>
        <v>12</v>
      </c>
      <c r="D232" s="56">
        <f>IFERROR(GETPIVOTDATA("F19",'pivot1-3'!$A$215,"År",2020),)</f>
        <v>14</v>
      </c>
      <c r="E232" s="56">
        <f>IFERROR(GETPIVOTDATA("F19",'pivot1-3'!$A$215,"År",2021),)</f>
        <v>11</v>
      </c>
      <c r="F232" s="55">
        <f>IFERROR(GETPIVOTDATA("F19",'pivot1-3'!$A$215,"År",2022),)</f>
        <v>23</v>
      </c>
      <c r="G232" s="55">
        <f>IFERROR(GETPIVOTDATA("F19",'pivot1-3'!$A$215,"År",2023),)</f>
        <v>13</v>
      </c>
      <c r="H232" s="56">
        <v>13</v>
      </c>
    </row>
    <row r="233" spans="2:28" ht="14.5" x14ac:dyDescent="0.35">
      <c r="B233" s="57"/>
      <c r="C233" s="57"/>
      <c r="D233" s="57"/>
      <c r="E233" s="57"/>
      <c r="F233" s="57"/>
      <c r="G233" s="57"/>
    </row>
    <row r="234" spans="2:28" ht="14.5" x14ac:dyDescent="0.35">
      <c r="B234" s="57"/>
      <c r="C234" s="57"/>
      <c r="D234" s="57"/>
      <c r="E234" s="57"/>
      <c r="F234" s="57"/>
      <c r="G234" s="57"/>
    </row>
    <row r="235" spans="2:28" ht="15.5" x14ac:dyDescent="0.35">
      <c r="B235" s="20" t="s">
        <v>236</v>
      </c>
      <c r="C235" s="57"/>
      <c r="D235" s="57"/>
      <c r="E235" s="57"/>
      <c r="F235" s="57"/>
    </row>
    <row r="236" spans="2:28" ht="14.5" x14ac:dyDescent="0.35">
      <c r="B236" s="47"/>
      <c r="C236" s="181" t="str">
        <f>$C$7</f>
        <v>Verksamhet:</v>
      </c>
      <c r="D236" s="181"/>
      <c r="E236" s="181"/>
      <c r="F236" s="181"/>
      <c r="G236" s="181"/>
      <c r="H236" s="105" t="s">
        <v>50</v>
      </c>
    </row>
    <row r="237" spans="2:28" x14ac:dyDescent="0.25">
      <c r="C237" s="5">
        <v>2019</v>
      </c>
      <c r="D237" s="6">
        <v>2020</v>
      </c>
      <c r="E237" s="6">
        <v>2021</v>
      </c>
      <c r="F237" s="58">
        <v>2022</v>
      </c>
      <c r="G237" s="58">
        <v>2023</v>
      </c>
      <c r="H237" s="102">
        <v>2023</v>
      </c>
    </row>
    <row r="238" spans="2:28" x14ac:dyDescent="0.25">
      <c r="B238" s="27" t="s">
        <v>245</v>
      </c>
      <c r="C238" s="50">
        <f>IFERROR(IF(C$243&lt;7,,((GETPIVOTDATA("F20",'pivot1-3'!$K$226,"År",2019,"F20",3)))),)</f>
        <v>0.91666666666666663</v>
      </c>
      <c r="D238" s="52">
        <f>IFERROR(IF(D$243&lt;7,,((GETPIVOTDATA("F20",'pivot1-3'!$K$226,"År",2020,"F20",3)))),)</f>
        <v>1</v>
      </c>
      <c r="E238" s="52">
        <f>IFERROR(IF(E$243&lt;7,,((GETPIVOTDATA("F20",'pivot1-3'!$K$226,"År",2021,"F20",3)))),)</f>
        <v>1</v>
      </c>
      <c r="F238" s="51">
        <f>IFERROR(IF(F$243&lt;5,,((GETPIVOTDATA("F20",'pivot1-3'!$K$226,"År",2022,"F20",3)))),)</f>
        <v>0.86956521739130432</v>
      </c>
      <c r="G238" s="51">
        <f>IFERROR(IF(G$243&lt;5,,((GETPIVOTDATA("F20",'pivot1-3'!$K$226,"År",2023,"F20",1)))),)</f>
        <v>0.92307692307692313</v>
      </c>
      <c r="H238" s="81">
        <v>0.92307692307692313</v>
      </c>
    </row>
    <row r="239" spans="2:28" x14ac:dyDescent="0.25">
      <c r="B239" s="32" t="s">
        <v>247</v>
      </c>
      <c r="C239" s="50">
        <f>IFERROR(IF(C$243&lt;7,,((GETPIVOTDATA("F20",'pivot1-3'!$K$226,"År",2019,"F20",2)))),)</f>
        <v>8.3333333333333329E-2</v>
      </c>
      <c r="D239" s="52">
        <f>IFERROR(IF(D$243&lt;7,,((GETPIVOTDATA("F20",'pivot1-3'!$K$226,"År",2020,"F20",2)))),)</f>
        <v>0</v>
      </c>
      <c r="E239" s="52">
        <f>IFERROR(IF(E$243&lt;7,,((GETPIVOTDATA("F20",'pivot1-3'!$K$226,"År",2021,"F20",2)))),)</f>
        <v>0</v>
      </c>
      <c r="F239" s="51">
        <f>IFERROR(IF(F$243&lt;5,,((GETPIVOTDATA("F20",'pivot1-3'!$K$226,"År",2022,"F20",2)))),)</f>
        <v>0.13043478260869565</v>
      </c>
      <c r="G239" s="51">
        <f>IFERROR(IF(G$243&lt;5,,((GETPIVOTDATA("F20",'pivot1-3'!$K$226,"År",2023,"F20",2)))),)</f>
        <v>7.6923076923076927E-2</v>
      </c>
      <c r="H239" s="52">
        <v>7.6923076923076927E-2</v>
      </c>
    </row>
    <row r="240" spans="2:28" x14ac:dyDescent="0.25">
      <c r="B240" s="32" t="s">
        <v>246</v>
      </c>
      <c r="C240" s="50">
        <f>IFERROR(IF(C$243&lt;7,,((GETPIVOTDATA("F20",'pivot1-3'!$K$226,"År",2019,"F20",1)))),)</f>
        <v>0</v>
      </c>
      <c r="D240" s="52">
        <f>IFERROR(IF(D$243&lt;7,,((GETPIVOTDATA("F20",'pivot1-3'!$K$226,"År",2020,"F20",1)))),)</f>
        <v>0</v>
      </c>
      <c r="E240" s="52">
        <f>IFERROR(IF(E$243&lt;7,,((GETPIVOTDATA("F20",'pivot1-3'!$K$226,"År",2021,"F20",1)))),)</f>
        <v>0</v>
      </c>
      <c r="F240" s="51">
        <f>IFERROR(IF(F$243&lt;5,,((GETPIVOTDATA("F20",'pivot1-3'!$K$226,"År",2022,"F20",1)))),)</f>
        <v>0</v>
      </c>
      <c r="G240" s="51">
        <f>IFERROR(IF(G$243&lt;5,,((GETPIVOTDATA("F20",'pivot1-3'!$K$226,"År",2023,"F20",3)))),)</f>
        <v>0</v>
      </c>
      <c r="H240" s="52">
        <v>0</v>
      </c>
    </row>
    <row r="241" spans="2:28" x14ac:dyDescent="0.25">
      <c r="B241" s="49" t="s">
        <v>50</v>
      </c>
      <c r="C241" s="50">
        <f t="shared" ref="C241:G241" si="29">SUM(C238:C240)</f>
        <v>1</v>
      </c>
      <c r="D241" s="52">
        <f t="shared" si="29"/>
        <v>1</v>
      </c>
      <c r="E241" s="52">
        <f t="shared" si="29"/>
        <v>1</v>
      </c>
      <c r="F241" s="51">
        <f t="shared" ref="F241" si="30">SUM(F238:F240)</f>
        <v>1</v>
      </c>
      <c r="G241" s="51">
        <f t="shared" si="29"/>
        <v>1</v>
      </c>
      <c r="H241" s="52">
        <v>1</v>
      </c>
    </row>
    <row r="242" spans="2:28" s="109" customFormat="1" x14ac:dyDescent="0.25">
      <c r="B242" s="49" t="s">
        <v>51</v>
      </c>
      <c r="C242" s="107">
        <f>IFERROR(IF(C$243&lt;7,,((GETPIVOTDATA("F20",'pivot1-3'!$U$226,"År",2019)))),)</f>
        <v>2.9166666666666665</v>
      </c>
      <c r="D242" s="129">
        <f>IFERROR(IF(D$243&lt;7,,((GETPIVOTDATA("F20",'pivot1-3'!$U$226,"År",2020)))),)</f>
        <v>3</v>
      </c>
      <c r="E242" s="129">
        <f>IFERROR(IF(E$243&lt;7,,((GETPIVOTDATA("F20",'pivot1-3'!$U$226,"År",2021)))),)</f>
        <v>3</v>
      </c>
      <c r="F242" s="107">
        <f>IFERROR(IF(F$243&lt;5,,((GETPIVOTDATA("F20",'pivot1-3'!$U$226,"År",2022)))),)</f>
        <v>2.8695652173913042</v>
      </c>
      <c r="G242" s="107">
        <f>IFERROR(IF(G$243&lt;5,,((GETPIVOTDATA("F20",'pivot1-3'!$U$226,"År",2023)))),)</f>
        <v>1.0769230769230769</v>
      </c>
      <c r="H242" s="108">
        <v>1.0769230769230769</v>
      </c>
      <c r="I242" s="133"/>
      <c r="J242" s="143"/>
      <c r="K242" s="143"/>
      <c r="L242" s="143"/>
      <c r="M242" s="143"/>
      <c r="N242" s="143"/>
      <c r="O242" s="143"/>
      <c r="P242" s="143"/>
      <c r="Q242" s="143"/>
      <c r="R242" s="143"/>
      <c r="S242" s="143"/>
      <c r="T242" s="143"/>
      <c r="U242" s="143"/>
      <c r="V242" s="143"/>
      <c r="W242" s="143"/>
      <c r="X242" s="143"/>
      <c r="Y242" s="143"/>
      <c r="Z242" s="143"/>
      <c r="AA242" s="143"/>
      <c r="AB242" s="143"/>
    </row>
    <row r="243" spans="2:28" x14ac:dyDescent="0.25">
      <c r="B243" s="49" t="s">
        <v>52</v>
      </c>
      <c r="C243" s="54">
        <f>IFERROR(GETPIVOTDATA("F20",'pivot1-3'!$A$226,"År",2019),)</f>
        <v>12</v>
      </c>
      <c r="D243" s="56">
        <f>IFERROR(GETPIVOTDATA("F20",'pivot1-3'!$A$226,"År",2020),)</f>
        <v>15</v>
      </c>
      <c r="E243" s="56">
        <f>IFERROR(GETPIVOTDATA("F20",'pivot1-3'!$A$226,"År",2021),)</f>
        <v>11</v>
      </c>
      <c r="F243" s="55">
        <f>IFERROR(GETPIVOTDATA("F20",'pivot1-3'!$A$226,"År",2022),)</f>
        <v>23</v>
      </c>
      <c r="G243" s="55">
        <f>IFERROR(GETPIVOTDATA("F20",'pivot1-3'!$A$226,"År",2023),)</f>
        <v>13</v>
      </c>
      <c r="H243" s="56">
        <v>13</v>
      </c>
    </row>
    <row r="244" spans="2:28" ht="14.5" x14ac:dyDescent="0.35">
      <c r="B244" s="57"/>
      <c r="C244" s="57"/>
      <c r="D244" s="57"/>
      <c r="E244" s="57"/>
      <c r="F244" s="57"/>
      <c r="G244" s="57"/>
    </row>
    <row r="245" spans="2:28" ht="14.5" x14ac:dyDescent="0.35">
      <c r="B245" s="57"/>
      <c r="C245" s="57"/>
      <c r="D245" s="57"/>
      <c r="E245" s="57"/>
      <c r="F245" s="57"/>
      <c r="G245" s="57"/>
    </row>
    <row r="246" spans="2:28" ht="15.5" x14ac:dyDescent="0.35">
      <c r="B246" s="20" t="s">
        <v>237</v>
      </c>
      <c r="C246" s="57"/>
      <c r="D246" s="57"/>
      <c r="E246" s="57"/>
      <c r="F246" s="57"/>
      <c r="G246" s="57"/>
    </row>
    <row r="247" spans="2:28" ht="14.5" x14ac:dyDescent="0.35">
      <c r="B247" s="47"/>
      <c r="C247" s="181" t="str">
        <f>$C$7</f>
        <v>Verksamhet:</v>
      </c>
      <c r="D247" s="181"/>
      <c r="E247" s="181"/>
      <c r="F247" s="181"/>
      <c r="G247" s="181"/>
      <c r="H247" s="105" t="s">
        <v>50</v>
      </c>
    </row>
    <row r="248" spans="2:28" x14ac:dyDescent="0.25">
      <c r="C248" s="5">
        <v>2019</v>
      </c>
      <c r="D248" s="6">
        <v>2020</v>
      </c>
      <c r="E248" s="6">
        <v>2021</v>
      </c>
      <c r="F248" s="58">
        <v>2022</v>
      </c>
      <c r="G248" s="58">
        <v>2023</v>
      </c>
      <c r="H248" s="102">
        <v>2023</v>
      </c>
    </row>
    <row r="249" spans="2:28" x14ac:dyDescent="0.25">
      <c r="B249" s="27" t="s">
        <v>245</v>
      </c>
      <c r="C249" s="50">
        <f>IFERROR(IF(C$254&lt;7,,((GETPIVOTDATA("F21",'pivot1-3'!$K$237,"År",2019,"F21",3)))),)</f>
        <v>1</v>
      </c>
      <c r="D249" s="52">
        <f>IFERROR(IF(D$254&lt;7,,((GETPIVOTDATA("F21",'pivot1-3'!$K$237,"År",2020,"F21",3)))),)</f>
        <v>0.8571428571428571</v>
      </c>
      <c r="E249" s="52">
        <f>IFERROR(IF(E$254&lt;7,,((GETPIVOTDATA("F21",'pivot1-3'!$K$237,"År",2021,"F21",3)))),)</f>
        <v>0.90909090909090906</v>
      </c>
      <c r="F249" s="51">
        <f>IFERROR(IF(F$254&lt;5,,((GETPIVOTDATA("F21",'pivot1-3'!$K$237,"År",2022,"F21",3)))),)</f>
        <v>0.73913043478260865</v>
      </c>
      <c r="G249" s="51">
        <f>IFERROR(IF(G$254&lt;5,,((GETPIVOTDATA("F21",'pivot1-3'!$K$237,"År",2023,"F21",1)))),)</f>
        <v>0.61538461538461542</v>
      </c>
      <c r="H249" s="52">
        <v>0.61538461538461542</v>
      </c>
    </row>
    <row r="250" spans="2:28" x14ac:dyDescent="0.25">
      <c r="B250" s="32" t="s">
        <v>247</v>
      </c>
      <c r="C250" s="50">
        <f>IFERROR(IF(C$254&lt;7,,((GETPIVOTDATA("F21",'pivot1-3'!$K$237,"År",2019,"F21",2)))),)</f>
        <v>0</v>
      </c>
      <c r="D250" s="52">
        <f>IFERROR(IF(D$254&lt;7,,((GETPIVOTDATA("F21",'pivot1-3'!$K$237,"År",2020,"F21",2)))),)</f>
        <v>0.14285714285714285</v>
      </c>
      <c r="E250" s="52">
        <f>IFERROR(IF(E$254&lt;7,,((GETPIVOTDATA("F21",'pivot1-3'!$K$237,"År",2021,"F21",2)))),)</f>
        <v>9.0909090909090912E-2</v>
      </c>
      <c r="F250" s="51">
        <f>IFERROR(IF(F$254&lt;5,,((GETPIVOTDATA("F21",'pivot1-3'!$K$237,"År",2022,"F21",2)))),)</f>
        <v>0.21739130434782608</v>
      </c>
      <c r="G250" s="51">
        <f>IFERROR(IF(G$254&lt;5,,((GETPIVOTDATA("F21",'pivot1-3'!$K$237,"År",2023,"F21",2)))),)</f>
        <v>0.15384615384615385</v>
      </c>
      <c r="H250" s="52">
        <v>0.15384615384615385</v>
      </c>
    </row>
    <row r="251" spans="2:28" x14ac:dyDescent="0.25">
      <c r="B251" s="32" t="s">
        <v>246</v>
      </c>
      <c r="C251" s="50">
        <f>IFERROR(IF(C$254&lt;7,,((GETPIVOTDATA("F21",'pivot1-3'!$K$237,"År",2019,"F21",1)))),)</f>
        <v>0</v>
      </c>
      <c r="D251" s="52">
        <f>IFERROR(IF(D$254&lt;7,,((GETPIVOTDATA("F21",'pivot1-3'!$K$237,"År",2020,"F21",1)))),)</f>
        <v>0</v>
      </c>
      <c r="E251" s="52">
        <f>IFERROR(IF(E$254&lt;7,,((GETPIVOTDATA("F21",'pivot1-3'!$K$237,"År",2021,"F21",1)))),)</f>
        <v>0</v>
      </c>
      <c r="F251" s="51">
        <f>IFERROR(IF(F$254&lt;5,,((GETPIVOTDATA("F21",'pivot1-3'!$K$237,"År",2022,"F21",1)))),)</f>
        <v>4.3478260869565216E-2</v>
      </c>
      <c r="G251" s="51">
        <f>IFERROR(IF(G$254&lt;5,,((GETPIVOTDATA("F21",'pivot1-3'!$K$237,"År",2023,"F21",3)))),)</f>
        <v>0.23076923076923078</v>
      </c>
      <c r="H251" s="52">
        <v>0.23076923076923078</v>
      </c>
    </row>
    <row r="252" spans="2:28" x14ac:dyDescent="0.25">
      <c r="B252" s="49" t="s">
        <v>50</v>
      </c>
      <c r="C252" s="50">
        <f t="shared" ref="C252:G252" si="31">SUM(C249:C251)</f>
        <v>1</v>
      </c>
      <c r="D252" s="52">
        <f t="shared" si="31"/>
        <v>1</v>
      </c>
      <c r="E252" s="52">
        <f t="shared" si="31"/>
        <v>1</v>
      </c>
      <c r="F252" s="51">
        <f t="shared" ref="F252" si="32">SUM(F249:F251)</f>
        <v>0.99999999999999989</v>
      </c>
      <c r="G252" s="51">
        <f t="shared" si="31"/>
        <v>1</v>
      </c>
      <c r="H252" s="52">
        <v>1</v>
      </c>
    </row>
    <row r="253" spans="2:28" s="109" customFormat="1" x14ac:dyDescent="0.25">
      <c r="B253" s="49" t="s">
        <v>51</v>
      </c>
      <c r="C253" s="107">
        <f>IFERROR(IF(C$254&lt;7,,((GETPIVOTDATA("F21",'pivot1-3'!$U$237,"År",2019)))),)</f>
        <v>3</v>
      </c>
      <c r="D253" s="129">
        <f>IFERROR(IF(D$254&lt;7,,((GETPIVOTDATA("F21",'pivot1-3'!$U$237,"År",2020)))),)</f>
        <v>2.8571428571428572</v>
      </c>
      <c r="E253" s="129">
        <f>IFERROR(IF(E$254&lt;7,,((GETPIVOTDATA("F21",'pivot1-3'!$U$237,"År",2021)))),)</f>
        <v>2.9090909090909092</v>
      </c>
      <c r="F253" s="107">
        <f>IFERROR(IF(F$254&lt;5,,((GETPIVOTDATA("F21",'pivot1-3'!$U$237,"År",2022)))),)</f>
        <v>2.6956521739130435</v>
      </c>
      <c r="G253" s="107">
        <f>IFERROR(IF(G$254&lt;5,,((GETPIVOTDATA("F21",'pivot1-3'!$U$237,"År",2023)))),)</f>
        <v>1.6153846153846154</v>
      </c>
      <c r="H253" s="108">
        <v>1.6153846153846154</v>
      </c>
      <c r="I253" s="133"/>
      <c r="J253" s="143"/>
      <c r="K253" s="143"/>
      <c r="L253" s="143"/>
      <c r="M253" s="143"/>
      <c r="N253" s="143"/>
      <c r="O253" s="143"/>
      <c r="P253" s="143"/>
      <c r="Q253" s="143"/>
      <c r="R253" s="143"/>
      <c r="S253" s="143"/>
      <c r="T253" s="143"/>
      <c r="U253" s="143"/>
      <c r="V253" s="143"/>
      <c r="W253" s="143"/>
      <c r="X253" s="143"/>
      <c r="Y253" s="143"/>
      <c r="Z253" s="143"/>
      <c r="AA253" s="143"/>
      <c r="AB253" s="143"/>
    </row>
    <row r="254" spans="2:28" x14ac:dyDescent="0.25">
      <c r="B254" s="49" t="s">
        <v>52</v>
      </c>
      <c r="C254" s="54">
        <f>IFERROR(GETPIVOTDATA("F21",'pivot1-3'!$A$237,"År",2019),)</f>
        <v>12</v>
      </c>
      <c r="D254" s="56">
        <f>IFERROR(GETPIVOTDATA("F21",'pivot1-3'!$A$237,"År",2020),)</f>
        <v>14</v>
      </c>
      <c r="E254" s="56">
        <f>IFERROR(GETPIVOTDATA("F21",'pivot1-3'!$A$237,"År",2021),)</f>
        <v>11</v>
      </c>
      <c r="F254" s="55">
        <f>IFERROR(GETPIVOTDATA("F21",'pivot1-3'!$A$237,"År",2022),)</f>
        <v>23</v>
      </c>
      <c r="G254" s="55">
        <f>IFERROR(GETPIVOTDATA("F21",'pivot1-3'!$A$237,"År",2023),)</f>
        <v>13</v>
      </c>
      <c r="H254" s="56">
        <v>13</v>
      </c>
    </row>
    <row r="255" spans="2:28" ht="14.5" x14ac:dyDescent="0.35">
      <c r="B255" s="57"/>
      <c r="C255" s="57"/>
      <c r="D255" s="57"/>
      <c r="E255" s="57"/>
      <c r="F255" s="57"/>
      <c r="G255" s="57"/>
    </row>
    <row r="256" spans="2:28" ht="8.25" customHeight="1" x14ac:dyDescent="0.35">
      <c r="B256" s="57"/>
      <c r="C256" s="57"/>
      <c r="D256" s="57"/>
      <c r="E256" s="57"/>
      <c r="F256" s="57"/>
      <c r="G256" s="57"/>
    </row>
    <row r="257" spans="1:28" ht="15.5" x14ac:dyDescent="0.35">
      <c r="B257" s="20" t="s">
        <v>229</v>
      </c>
      <c r="C257" s="57"/>
      <c r="D257" s="57"/>
      <c r="E257" s="57"/>
      <c r="F257" s="57"/>
    </row>
    <row r="258" spans="1:28" ht="14.5" x14ac:dyDescent="0.35">
      <c r="B258" s="47"/>
      <c r="C258" s="181" t="str">
        <f>$C$7</f>
        <v>Verksamhet:</v>
      </c>
      <c r="D258" s="181"/>
      <c r="E258" s="181"/>
      <c r="F258" s="181"/>
      <c r="G258" s="181"/>
      <c r="H258" s="105" t="s">
        <v>50</v>
      </c>
    </row>
    <row r="259" spans="1:28" x14ac:dyDescent="0.25">
      <c r="C259" s="5">
        <v>2019</v>
      </c>
      <c r="D259" s="6">
        <v>2020</v>
      </c>
      <c r="E259" s="6">
        <v>2021</v>
      </c>
      <c r="F259" s="58">
        <v>2022</v>
      </c>
      <c r="G259" s="58">
        <v>2023</v>
      </c>
      <c r="H259" s="102">
        <v>2023</v>
      </c>
    </row>
    <row r="260" spans="1:28" x14ac:dyDescent="0.25">
      <c r="B260" s="27" t="s">
        <v>245</v>
      </c>
      <c r="C260" s="50">
        <f>IFERROR(IF(C$265&lt;7,,((GETPIVOTDATA("F22",'pivot1-3'!$K$248,"År",2019,"F22",3)))),)</f>
        <v>0.91666666666666663</v>
      </c>
      <c r="D260" s="52">
        <f>IFERROR(IF(D$265&lt;7,,((GETPIVOTDATA("F22",'pivot1-3'!$K$248,"År",2020,"F22",3)))),)</f>
        <v>1</v>
      </c>
      <c r="E260" s="52">
        <f>IFERROR(IF(E$265&lt;7,,((GETPIVOTDATA("F22",'pivot1-3'!$K$248,"År",2021,"F22",3)))),)</f>
        <v>1</v>
      </c>
      <c r="F260" s="51">
        <f>IFERROR(IF(F$265&lt;5,,((GETPIVOTDATA("F22",'pivot1-3'!$K$248,"År",2022,"F22",3)))),)</f>
        <v>0.86363636363636365</v>
      </c>
      <c r="G260" s="51">
        <f>IFERROR(IF(G$265&lt;5,,((GETPIVOTDATA("F22",'pivot1-3'!$K$248,"År",2023,"F22",1)))),)</f>
        <v>0.84615384615384615</v>
      </c>
      <c r="H260" s="52">
        <v>0.84615384615384615</v>
      </c>
    </row>
    <row r="261" spans="1:28" x14ac:dyDescent="0.25">
      <c r="B261" s="32" t="s">
        <v>247</v>
      </c>
      <c r="C261" s="50">
        <f>IFERROR(IF(C$265&lt;7,,((GETPIVOTDATA("F22",'pivot1-3'!$K$248,"År",2019,"F22",2)))),)</f>
        <v>8.3333333333333329E-2</v>
      </c>
      <c r="D261" s="52">
        <f>IFERROR(IF(D$265&lt;7,,((GETPIVOTDATA("F22",'pivot1-3'!$K$248,"År",2020,"F22",2)))),)</f>
        <v>0</v>
      </c>
      <c r="E261" s="52">
        <f>IFERROR(IF(E$265&lt;7,,((GETPIVOTDATA("F22",'pivot1-3'!$K$248,"År",2021,"F22",2)))),)</f>
        <v>0</v>
      </c>
      <c r="F261" s="51">
        <f>IFERROR(IF(F$265&lt;5,,((GETPIVOTDATA("F22",'pivot1-3'!$K$248,"År",2022,"F22",2)))),)</f>
        <v>0.13636363636363635</v>
      </c>
      <c r="G261" s="51">
        <f>IFERROR(IF(G$265&lt;5,,((GETPIVOTDATA("F22",'pivot1-3'!$K$248,"År",2023,"F22",2)))),)</f>
        <v>7.6923076923076927E-2</v>
      </c>
      <c r="H261" s="52">
        <v>7.6923076923076927E-2</v>
      </c>
    </row>
    <row r="262" spans="1:28" x14ac:dyDescent="0.25">
      <c r="B262" s="32" t="s">
        <v>246</v>
      </c>
      <c r="C262" s="50">
        <f>IFERROR(IF(C$265&lt;7,,((GETPIVOTDATA("F22",'pivot1-3'!$K$248,"År",2019,"F22",1)))),)</f>
        <v>0</v>
      </c>
      <c r="D262" s="52">
        <f>IFERROR(IF(D$265&lt;7,,((GETPIVOTDATA("F22",'pivot1-3'!$K$248,"År",2020,"F22",1)))),)</f>
        <v>0</v>
      </c>
      <c r="E262" s="52">
        <f>IFERROR(IF(E$265&lt;7,,((GETPIVOTDATA("F22",'pivot1-3'!$K$248,"År",2021,"F22",1)))),)</f>
        <v>0</v>
      </c>
      <c r="F262" s="51">
        <f>IFERROR(IF(F$265&lt;5,,((GETPIVOTDATA("F22",'pivot1-3'!$K$248,"År",2022,"F22",1)))),)</f>
        <v>0</v>
      </c>
      <c r="G262" s="51">
        <f>IFERROR(IF(G$265&lt;5,,((GETPIVOTDATA("F22",'pivot1-3'!$K$248,"År",2023,"F22",3)))),)</f>
        <v>7.6923076923076927E-2</v>
      </c>
      <c r="H262" s="52">
        <v>7.6923076923076927E-2</v>
      </c>
    </row>
    <row r="263" spans="1:28" x14ac:dyDescent="0.25">
      <c r="B263" s="49" t="s">
        <v>50</v>
      </c>
      <c r="C263" s="50">
        <f t="shared" ref="C263:G263" si="33">SUM(C260:C262)</f>
        <v>1</v>
      </c>
      <c r="D263" s="52">
        <f t="shared" si="33"/>
        <v>1</v>
      </c>
      <c r="E263" s="52">
        <f t="shared" si="33"/>
        <v>1</v>
      </c>
      <c r="F263" s="51">
        <f t="shared" ref="F263" si="34">SUM(F260:F262)</f>
        <v>1</v>
      </c>
      <c r="G263" s="51">
        <f t="shared" si="33"/>
        <v>1</v>
      </c>
      <c r="H263" s="52">
        <v>1</v>
      </c>
    </row>
    <row r="264" spans="1:28" s="109" customFormat="1" x14ac:dyDescent="0.25">
      <c r="B264" s="49" t="s">
        <v>51</v>
      </c>
      <c r="C264" s="107">
        <f>IFERROR(IF(C$265&lt;7,,((GETPIVOTDATA("F22",'pivot1-3'!$U$248,"År",2019)))),)</f>
        <v>2.9166666666666665</v>
      </c>
      <c r="D264" s="129">
        <f>IFERROR(IF(D$265&lt;7,,((GETPIVOTDATA("F22",'pivot1-3'!$U$248,"År",2020)))),)</f>
        <v>3</v>
      </c>
      <c r="E264" s="129">
        <f>IFERROR(IF(E$265&lt;7,,((GETPIVOTDATA("F22",'pivot1-3'!$U$248,"År",2021)))),)</f>
        <v>3</v>
      </c>
      <c r="F264" s="107">
        <f>IFERROR(IF(F$265&lt;5,,((GETPIVOTDATA("F22",'pivot1-3'!$U$248,"År",2022)))),)</f>
        <v>2.8636363636363638</v>
      </c>
      <c r="G264" s="107">
        <f>IFERROR(IF(G$265&lt;5,,((GETPIVOTDATA("F22",'pivot1-3'!$U$248,"År",2023)))),)</f>
        <v>1.2307692307692308</v>
      </c>
      <c r="H264" s="108">
        <v>1.2307692307692308</v>
      </c>
      <c r="I264" s="133"/>
      <c r="J264" s="143"/>
      <c r="K264" s="143"/>
      <c r="L264" s="143"/>
      <c r="M264" s="143"/>
      <c r="N264" s="143"/>
      <c r="O264" s="143"/>
      <c r="P264" s="143"/>
      <c r="Q264" s="143"/>
      <c r="R264" s="143"/>
      <c r="S264" s="143"/>
      <c r="T264" s="143"/>
      <c r="U264" s="143"/>
      <c r="V264" s="143"/>
      <c r="W264" s="143"/>
      <c r="X264" s="143"/>
      <c r="Y264" s="143"/>
      <c r="Z264" s="143"/>
      <c r="AA264" s="143"/>
      <c r="AB264" s="143"/>
    </row>
    <row r="265" spans="1:28" x14ac:dyDescent="0.25">
      <c r="B265" s="49" t="s">
        <v>52</v>
      </c>
      <c r="C265" s="54">
        <f>IFERROR(GETPIVOTDATA("F22",'pivot1-3'!$A$248,"År",2019),)</f>
        <v>12</v>
      </c>
      <c r="D265" s="56">
        <f>IFERROR(GETPIVOTDATA("F22",'pivot1-3'!$A$248,"År",2020),)</f>
        <v>14</v>
      </c>
      <c r="E265" s="56">
        <f>IFERROR(GETPIVOTDATA("F22",'pivot1-3'!$A$248,"År",2021),)</f>
        <v>11</v>
      </c>
      <c r="F265" s="55">
        <f>IFERROR(GETPIVOTDATA("F22",'pivot1-3'!$A$248,"År",2022),)</f>
        <v>22</v>
      </c>
      <c r="G265" s="55">
        <f>IFERROR(GETPIVOTDATA("F22",'pivot1-3'!$A$248,"År",2023),)</f>
        <v>13</v>
      </c>
      <c r="H265" s="56">
        <v>13</v>
      </c>
    </row>
    <row r="266" spans="1:28" x14ac:dyDescent="0.25">
      <c r="C266" s="60"/>
      <c r="D266" s="59"/>
      <c r="E266" s="60"/>
    </row>
    <row r="267" spans="1:28" ht="14.5" x14ac:dyDescent="0.35">
      <c r="B267" s="57"/>
      <c r="C267" s="57"/>
      <c r="D267" s="57"/>
      <c r="E267" s="57"/>
    </row>
    <row r="268" spans="1:28" x14ac:dyDescent="0.25">
      <c r="D268" s="5"/>
    </row>
    <row r="269" spans="1:28" x14ac:dyDescent="0.25">
      <c r="C269" s="60"/>
      <c r="D269" s="59"/>
      <c r="E269" s="60"/>
    </row>
    <row r="270" spans="1:28" x14ac:dyDescent="0.25">
      <c r="D270" s="5"/>
    </row>
    <row r="271" spans="1:28" x14ac:dyDescent="0.25">
      <c r="D271" s="5"/>
    </row>
    <row r="272" spans="1:28" ht="14.5" x14ac:dyDescent="0.35">
      <c r="A272"/>
      <c r="D272" s="5"/>
    </row>
    <row r="273" spans="1:4" ht="14.5" x14ac:dyDescent="0.35">
      <c r="A273"/>
      <c r="D273" s="5"/>
    </row>
    <row r="274" spans="1:4" ht="14.5" x14ac:dyDescent="0.35">
      <c r="A274"/>
      <c r="D274" s="5"/>
    </row>
    <row r="275" spans="1:4" ht="14.5" x14ac:dyDescent="0.35">
      <c r="A275"/>
      <c r="D275" s="5"/>
    </row>
    <row r="276" spans="1:4" ht="14.5" x14ac:dyDescent="0.35">
      <c r="A276"/>
      <c r="D276" s="5"/>
    </row>
    <row r="277" spans="1:4" ht="14.5" x14ac:dyDescent="0.35">
      <c r="A277"/>
      <c r="D277" s="5"/>
    </row>
    <row r="278" spans="1:4" ht="14.5" x14ac:dyDescent="0.35">
      <c r="A278"/>
      <c r="D278" s="5"/>
    </row>
    <row r="279" spans="1:4" ht="14.5" x14ac:dyDescent="0.35">
      <c r="A279"/>
      <c r="D279" s="5"/>
    </row>
    <row r="280" spans="1:4" ht="14.5" x14ac:dyDescent="0.35">
      <c r="A280"/>
      <c r="D280" s="5"/>
    </row>
    <row r="281" spans="1:4" ht="14.5" x14ac:dyDescent="0.35">
      <c r="A281"/>
      <c r="D281" s="5"/>
    </row>
    <row r="282" spans="1:4" ht="14.5" x14ac:dyDescent="0.35">
      <c r="A282"/>
      <c r="D282" s="5"/>
    </row>
    <row r="283" spans="1:4" ht="14.5" x14ac:dyDescent="0.35">
      <c r="A283"/>
      <c r="D283" s="5"/>
    </row>
    <row r="284" spans="1:4" ht="14.5" x14ac:dyDescent="0.35">
      <c r="A284"/>
      <c r="D284" s="5"/>
    </row>
    <row r="285" spans="1:4" ht="14.5" x14ac:dyDescent="0.35">
      <c r="A285"/>
      <c r="D285" s="5"/>
    </row>
    <row r="286" spans="1:4" ht="14.5" x14ac:dyDescent="0.35">
      <c r="A286"/>
      <c r="D286" s="5"/>
    </row>
    <row r="287" spans="1:4" ht="14.5" x14ac:dyDescent="0.35">
      <c r="A287"/>
      <c r="D287" s="5"/>
    </row>
    <row r="288" spans="1:4" ht="14.5" x14ac:dyDescent="0.35">
      <c r="A288"/>
      <c r="D288" s="5"/>
    </row>
    <row r="289" spans="1:4" ht="14.5" x14ac:dyDescent="0.35">
      <c r="A289"/>
      <c r="D289" s="5"/>
    </row>
    <row r="290" spans="1:4" ht="14.5" x14ac:dyDescent="0.35">
      <c r="A290"/>
      <c r="D290" s="5"/>
    </row>
    <row r="291" spans="1:4" ht="14.5" x14ac:dyDescent="0.35">
      <c r="A291"/>
      <c r="D291" s="5"/>
    </row>
    <row r="292" spans="1:4" ht="14.5" x14ac:dyDescent="0.35">
      <c r="A292"/>
      <c r="D292" s="5"/>
    </row>
    <row r="293" spans="1:4" ht="14.5" x14ac:dyDescent="0.35">
      <c r="A293"/>
      <c r="D293" s="5"/>
    </row>
    <row r="294" spans="1:4" ht="14.5" x14ac:dyDescent="0.35">
      <c r="A294"/>
      <c r="D294" s="5"/>
    </row>
    <row r="295" spans="1:4" ht="14.5" x14ac:dyDescent="0.35">
      <c r="A295"/>
      <c r="D295" s="5"/>
    </row>
    <row r="296" spans="1:4" ht="14.5" x14ac:dyDescent="0.35">
      <c r="A296"/>
      <c r="D296" s="5"/>
    </row>
    <row r="297" spans="1:4" ht="14.5" x14ac:dyDescent="0.35">
      <c r="A297"/>
      <c r="D297" s="5"/>
    </row>
    <row r="298" spans="1:4" ht="14.5" x14ac:dyDescent="0.35">
      <c r="A298"/>
      <c r="D298" s="5"/>
    </row>
    <row r="299" spans="1:4" ht="14.5" x14ac:dyDescent="0.35">
      <c r="A299"/>
      <c r="D299" s="5"/>
    </row>
    <row r="300" spans="1:4" ht="14.5" x14ac:dyDescent="0.35">
      <c r="A300"/>
      <c r="D300" s="5"/>
    </row>
    <row r="301" spans="1:4" ht="14.5" x14ac:dyDescent="0.35">
      <c r="A301"/>
      <c r="D301" s="5"/>
    </row>
    <row r="302" spans="1:4" ht="14.5" x14ac:dyDescent="0.35">
      <c r="A302"/>
      <c r="D302" s="5"/>
    </row>
    <row r="303" spans="1:4" ht="14.5" x14ac:dyDescent="0.35">
      <c r="A303"/>
      <c r="D303" s="5"/>
    </row>
    <row r="304" spans="1:4" ht="14.5" x14ac:dyDescent="0.35">
      <c r="A304"/>
      <c r="D304" s="5"/>
    </row>
    <row r="305" spans="1:4" ht="14.5" x14ac:dyDescent="0.35">
      <c r="A305"/>
      <c r="D305" s="5"/>
    </row>
    <row r="306" spans="1:4" ht="14.5" x14ac:dyDescent="0.35">
      <c r="A306"/>
      <c r="D306" s="5"/>
    </row>
    <row r="307" spans="1:4" ht="14.5" x14ac:dyDescent="0.35">
      <c r="A307"/>
      <c r="D307" s="5"/>
    </row>
    <row r="308" spans="1:4" ht="14.5" x14ac:dyDescent="0.35">
      <c r="A308"/>
      <c r="D308" s="5"/>
    </row>
    <row r="309" spans="1:4" ht="14.5" x14ac:dyDescent="0.35">
      <c r="A309"/>
      <c r="D309" s="5"/>
    </row>
    <row r="310" spans="1:4" x14ac:dyDescent="0.25">
      <c r="D310" s="5"/>
    </row>
    <row r="311" spans="1:4" x14ac:dyDescent="0.25">
      <c r="D311" s="5"/>
    </row>
    <row r="312" spans="1:4" x14ac:dyDescent="0.25">
      <c r="D312" s="5"/>
    </row>
    <row r="313" spans="1:4" x14ac:dyDescent="0.25">
      <c r="D313" s="5"/>
    </row>
    <row r="314" spans="1:4" x14ac:dyDescent="0.25">
      <c r="D314" s="5"/>
    </row>
    <row r="315" spans="1:4" x14ac:dyDescent="0.25">
      <c r="D315" s="5"/>
    </row>
    <row r="316" spans="1:4" x14ac:dyDescent="0.25">
      <c r="D316" s="5"/>
    </row>
    <row r="317" spans="1:4" x14ac:dyDescent="0.25">
      <c r="D317" s="5"/>
    </row>
    <row r="318" spans="1:4" x14ac:dyDescent="0.25">
      <c r="D318" s="5"/>
    </row>
    <row r="319" spans="1:4" x14ac:dyDescent="0.25">
      <c r="D319" s="5"/>
    </row>
    <row r="320" spans="1:4" x14ac:dyDescent="0.25">
      <c r="D320" s="5"/>
    </row>
    <row r="321" spans="4:4" x14ac:dyDescent="0.25">
      <c r="D321" s="5"/>
    </row>
    <row r="322" spans="4:4" x14ac:dyDescent="0.25">
      <c r="D322" s="5"/>
    </row>
    <row r="323" spans="4:4" x14ac:dyDescent="0.25">
      <c r="D323" s="5"/>
    </row>
    <row r="324" spans="4:4" x14ac:dyDescent="0.25">
      <c r="D324" s="5"/>
    </row>
    <row r="325" spans="4:4" x14ac:dyDescent="0.25">
      <c r="D325" s="5"/>
    </row>
    <row r="326" spans="4:4" x14ac:dyDescent="0.25">
      <c r="D326" s="5"/>
    </row>
    <row r="327" spans="4:4" x14ac:dyDescent="0.25">
      <c r="D327" s="5"/>
    </row>
    <row r="328" spans="4:4" x14ac:dyDescent="0.25">
      <c r="D328" s="5"/>
    </row>
    <row r="329" spans="4:4" x14ac:dyDescent="0.25">
      <c r="D329" s="5"/>
    </row>
    <row r="330" spans="4:4" x14ac:dyDescent="0.25">
      <c r="D330" s="5"/>
    </row>
    <row r="331" spans="4:4" x14ac:dyDescent="0.25">
      <c r="D331" s="5"/>
    </row>
    <row r="332" spans="4:4" x14ac:dyDescent="0.25">
      <c r="D332" s="5"/>
    </row>
    <row r="333" spans="4:4" x14ac:dyDescent="0.25">
      <c r="D333" s="5"/>
    </row>
    <row r="334" spans="4:4" x14ac:dyDescent="0.25">
      <c r="D334" s="5"/>
    </row>
    <row r="335" spans="4:4" x14ac:dyDescent="0.25">
      <c r="D335" s="5"/>
    </row>
    <row r="336" spans="4:4" x14ac:dyDescent="0.25">
      <c r="D336" s="5"/>
    </row>
    <row r="337" spans="4:4" x14ac:dyDescent="0.25">
      <c r="D337" s="5"/>
    </row>
    <row r="338" spans="4:4" x14ac:dyDescent="0.25">
      <c r="D338" s="5"/>
    </row>
    <row r="339" spans="4:4" x14ac:dyDescent="0.25">
      <c r="D339" s="5"/>
    </row>
    <row r="340" spans="4:4" x14ac:dyDescent="0.25">
      <c r="D340" s="5"/>
    </row>
    <row r="341" spans="4:4" x14ac:dyDescent="0.25">
      <c r="D341" s="5"/>
    </row>
    <row r="342" spans="4:4" x14ac:dyDescent="0.25">
      <c r="D342" s="5"/>
    </row>
    <row r="343" spans="4:4" x14ac:dyDescent="0.25">
      <c r="D343" s="5"/>
    </row>
    <row r="344" spans="4:4" x14ac:dyDescent="0.25">
      <c r="D344" s="5"/>
    </row>
    <row r="345" spans="4:4" x14ac:dyDescent="0.25">
      <c r="D345" s="5"/>
    </row>
    <row r="346" spans="4:4" x14ac:dyDescent="0.25">
      <c r="D346" s="5"/>
    </row>
    <row r="347" spans="4:4" x14ac:dyDescent="0.25">
      <c r="D347" s="5"/>
    </row>
    <row r="348" spans="4:4" x14ac:dyDescent="0.25">
      <c r="D348" s="5"/>
    </row>
    <row r="349" spans="4:4" x14ac:dyDescent="0.25">
      <c r="D349" s="5"/>
    </row>
    <row r="350" spans="4:4" x14ac:dyDescent="0.25">
      <c r="D350" s="5"/>
    </row>
    <row r="351" spans="4:4" x14ac:dyDescent="0.25">
      <c r="D351" s="5"/>
    </row>
    <row r="352" spans="4:4" x14ac:dyDescent="0.25">
      <c r="D352" s="5"/>
    </row>
    <row r="353" spans="4:4" x14ac:dyDescent="0.25">
      <c r="D353" s="5"/>
    </row>
    <row r="354" spans="4:4" x14ac:dyDescent="0.25">
      <c r="D354" s="5"/>
    </row>
    <row r="355" spans="4:4" x14ac:dyDescent="0.25">
      <c r="D355" s="5"/>
    </row>
    <row r="356" spans="4:4" x14ac:dyDescent="0.25">
      <c r="D356" s="5"/>
    </row>
    <row r="357" spans="4:4" x14ac:dyDescent="0.25">
      <c r="D357" s="5"/>
    </row>
    <row r="358" spans="4:4" x14ac:dyDescent="0.25">
      <c r="D358" s="5"/>
    </row>
    <row r="359" spans="4:4" x14ac:dyDescent="0.25">
      <c r="D359" s="5"/>
    </row>
    <row r="360" spans="4:4" x14ac:dyDescent="0.25">
      <c r="D360" s="5"/>
    </row>
    <row r="361" spans="4:4" x14ac:dyDescent="0.25">
      <c r="D361" s="5"/>
    </row>
    <row r="362" spans="4:4" x14ac:dyDescent="0.25">
      <c r="D362" s="5"/>
    </row>
    <row r="363" spans="4:4" x14ac:dyDescent="0.25">
      <c r="D363" s="5"/>
    </row>
    <row r="364" spans="4:4" x14ac:dyDescent="0.25">
      <c r="D364" s="5"/>
    </row>
    <row r="365" spans="4:4" x14ac:dyDescent="0.25">
      <c r="D365" s="5"/>
    </row>
    <row r="366" spans="4:4" x14ac:dyDescent="0.25">
      <c r="D366" s="5"/>
    </row>
    <row r="367" spans="4:4" x14ac:dyDescent="0.25">
      <c r="D367" s="5"/>
    </row>
    <row r="368" spans="4:4" x14ac:dyDescent="0.25">
      <c r="D368" s="5"/>
    </row>
    <row r="369" spans="4:4" x14ac:dyDescent="0.25">
      <c r="D369" s="5"/>
    </row>
    <row r="370" spans="4:4" x14ac:dyDescent="0.25">
      <c r="D370" s="5"/>
    </row>
    <row r="371" spans="4:4" x14ac:dyDescent="0.25">
      <c r="D371" s="5"/>
    </row>
    <row r="372" spans="4:4" x14ac:dyDescent="0.25">
      <c r="D372" s="5"/>
    </row>
    <row r="373" spans="4:4" x14ac:dyDescent="0.25">
      <c r="D373" s="5"/>
    </row>
    <row r="374" spans="4:4" x14ac:dyDescent="0.25">
      <c r="D374" s="5"/>
    </row>
    <row r="375" spans="4:4" x14ac:dyDescent="0.25">
      <c r="D375" s="5"/>
    </row>
    <row r="376" spans="4:4" x14ac:dyDescent="0.25">
      <c r="D376" s="5"/>
    </row>
    <row r="377" spans="4:4" x14ac:dyDescent="0.25">
      <c r="D377" s="5"/>
    </row>
    <row r="378" spans="4:4" x14ac:dyDescent="0.25">
      <c r="D378" s="5"/>
    </row>
    <row r="379" spans="4:4" x14ac:dyDescent="0.25">
      <c r="D379" s="5"/>
    </row>
    <row r="380" spans="4:4" x14ac:dyDescent="0.25">
      <c r="D380" s="5"/>
    </row>
    <row r="381" spans="4:4" x14ac:dyDescent="0.25">
      <c r="D381" s="5"/>
    </row>
    <row r="382" spans="4:4" x14ac:dyDescent="0.25">
      <c r="D382" s="5"/>
    </row>
    <row r="383" spans="4:4" x14ac:dyDescent="0.25">
      <c r="D383" s="5"/>
    </row>
    <row r="384" spans="4:4" x14ac:dyDescent="0.25">
      <c r="D384" s="5"/>
    </row>
    <row r="385" spans="4:4" x14ac:dyDescent="0.25">
      <c r="D385" s="5"/>
    </row>
    <row r="386" spans="4:4" x14ac:dyDescent="0.25">
      <c r="D386" s="5"/>
    </row>
    <row r="387" spans="4:4" x14ac:dyDescent="0.25">
      <c r="D387" s="5"/>
    </row>
    <row r="388" spans="4:4" x14ac:dyDescent="0.25">
      <c r="D388" s="5"/>
    </row>
    <row r="389" spans="4:4" x14ac:dyDescent="0.25">
      <c r="D389" s="5"/>
    </row>
    <row r="390" spans="4:4" x14ac:dyDescent="0.25">
      <c r="D390" s="5"/>
    </row>
    <row r="391" spans="4:4" x14ac:dyDescent="0.25">
      <c r="D391" s="5"/>
    </row>
    <row r="392" spans="4:4" x14ac:dyDescent="0.25">
      <c r="D392" s="5"/>
    </row>
    <row r="393" spans="4:4" x14ac:dyDescent="0.25">
      <c r="D393" s="5"/>
    </row>
    <row r="394" spans="4:4" x14ac:dyDescent="0.25">
      <c r="D394" s="5"/>
    </row>
    <row r="395" spans="4:4" x14ac:dyDescent="0.25">
      <c r="D395" s="5"/>
    </row>
    <row r="396" spans="4:4" x14ac:dyDescent="0.25">
      <c r="D396" s="5"/>
    </row>
    <row r="397" spans="4:4" x14ac:dyDescent="0.25">
      <c r="D397" s="5"/>
    </row>
    <row r="398" spans="4:4" x14ac:dyDescent="0.25">
      <c r="D398" s="5"/>
    </row>
    <row r="399" spans="4:4" x14ac:dyDescent="0.25">
      <c r="D399" s="5"/>
    </row>
    <row r="400" spans="4:4" x14ac:dyDescent="0.25">
      <c r="D400" s="5"/>
    </row>
    <row r="401" spans="4:4" x14ac:dyDescent="0.25">
      <c r="D401" s="5"/>
    </row>
    <row r="402" spans="4:4" x14ac:dyDescent="0.25">
      <c r="D402" s="5"/>
    </row>
    <row r="403" spans="4:4" x14ac:dyDescent="0.25">
      <c r="D403" s="5"/>
    </row>
    <row r="404" spans="4:4" x14ac:dyDescent="0.25">
      <c r="D404" s="5"/>
    </row>
    <row r="405" spans="4:4" x14ac:dyDescent="0.25">
      <c r="D405" s="5"/>
    </row>
    <row r="406" spans="4:4" x14ac:dyDescent="0.25">
      <c r="D406" s="5"/>
    </row>
    <row r="407" spans="4:4" x14ac:dyDescent="0.25">
      <c r="D407" s="5"/>
    </row>
    <row r="408" spans="4:4" x14ac:dyDescent="0.25">
      <c r="D408" s="5"/>
    </row>
    <row r="409" spans="4:4" x14ac:dyDescent="0.25">
      <c r="D409" s="5"/>
    </row>
    <row r="410" spans="4:4" x14ac:dyDescent="0.25">
      <c r="D410" s="5"/>
    </row>
    <row r="411" spans="4:4" x14ac:dyDescent="0.25">
      <c r="D411" s="5"/>
    </row>
    <row r="412" spans="4:4" x14ac:dyDescent="0.25">
      <c r="D412" s="5"/>
    </row>
    <row r="413" spans="4:4" x14ac:dyDescent="0.25">
      <c r="D413" s="5"/>
    </row>
    <row r="414" spans="4:4" x14ac:dyDescent="0.25">
      <c r="D414" s="5"/>
    </row>
    <row r="415" spans="4:4" x14ac:dyDescent="0.25">
      <c r="D415" s="5"/>
    </row>
    <row r="416" spans="4:4" x14ac:dyDescent="0.25">
      <c r="D416" s="5"/>
    </row>
    <row r="417" spans="4:4" x14ac:dyDescent="0.25">
      <c r="D417" s="5"/>
    </row>
    <row r="418" spans="4:4" x14ac:dyDescent="0.25">
      <c r="D418" s="5"/>
    </row>
    <row r="419" spans="4:4" x14ac:dyDescent="0.25">
      <c r="D419" s="5"/>
    </row>
    <row r="420" spans="4:4" x14ac:dyDescent="0.25">
      <c r="D420" s="5"/>
    </row>
    <row r="421" spans="4:4" x14ac:dyDescent="0.25">
      <c r="D421" s="5"/>
    </row>
    <row r="422" spans="4:4" x14ac:dyDescent="0.25">
      <c r="D422" s="5"/>
    </row>
    <row r="423" spans="4:4" x14ac:dyDescent="0.25">
      <c r="D423" s="5"/>
    </row>
    <row r="424" spans="4:4" x14ac:dyDescent="0.25">
      <c r="D424" s="5"/>
    </row>
    <row r="425" spans="4:4" x14ac:dyDescent="0.25">
      <c r="D425" s="5"/>
    </row>
    <row r="426" spans="4:4" x14ac:dyDescent="0.25">
      <c r="D426" s="5"/>
    </row>
    <row r="427" spans="4:4" x14ac:dyDescent="0.25">
      <c r="D427" s="5"/>
    </row>
    <row r="428" spans="4:4" x14ac:dyDescent="0.25">
      <c r="D428" s="5"/>
    </row>
    <row r="429" spans="4:4" x14ac:dyDescent="0.25">
      <c r="D429" s="5"/>
    </row>
    <row r="430" spans="4:4" x14ac:dyDescent="0.25">
      <c r="D430" s="5"/>
    </row>
    <row r="431" spans="4:4" x14ac:dyDescent="0.25">
      <c r="D431" s="5"/>
    </row>
    <row r="432" spans="4:4" x14ac:dyDescent="0.25">
      <c r="D432" s="5"/>
    </row>
    <row r="433" spans="4:4" x14ac:dyDescent="0.25">
      <c r="D433" s="5"/>
    </row>
    <row r="434" spans="4:4" x14ac:dyDescent="0.25">
      <c r="D434" s="5"/>
    </row>
    <row r="435" spans="4:4" x14ac:dyDescent="0.25">
      <c r="D435" s="5"/>
    </row>
    <row r="436" spans="4:4" x14ac:dyDescent="0.25">
      <c r="D436" s="5"/>
    </row>
  </sheetData>
  <sheetProtection algorithmName="SHA-512" hashValue="HMGwnkkeqgINfTyMqBmRIFQVlYUArWWxZL1Hif1ba4tDg+i2weJWOYP1pHZE1/V00Ph5oeZtveEK2ky8ZQFxfw==" saltValue="GAim/8QOxqvJxhkXbkYD5A==" spinCount="100000" sheet="1" objects="1" scenarios="1" sort="0" autoFilter="0" pivotTables="0"/>
  <mergeCells count="24">
    <mergeCell ref="B13:G16"/>
    <mergeCell ref="C203:G203"/>
    <mergeCell ref="C214:G214"/>
    <mergeCell ref="B18:E18"/>
    <mergeCell ref="B17:G17"/>
    <mergeCell ref="D144:F144"/>
    <mergeCell ref="C170:G170"/>
    <mergeCell ref="C161:G161"/>
    <mergeCell ref="C181:G181"/>
    <mergeCell ref="C192:G192"/>
    <mergeCell ref="C258:G258"/>
    <mergeCell ref="C44:F44"/>
    <mergeCell ref="C55:F55"/>
    <mergeCell ref="C65:F65"/>
    <mergeCell ref="C76:F76"/>
    <mergeCell ref="C86:F86"/>
    <mergeCell ref="C96:F96"/>
    <mergeCell ref="D111:F111"/>
    <mergeCell ref="D122:F122"/>
    <mergeCell ref="D133:F133"/>
    <mergeCell ref="B109:C109"/>
    <mergeCell ref="C225:G225"/>
    <mergeCell ref="C247:G247"/>
    <mergeCell ref="C236:G236"/>
  </mergeCells>
  <pageMargins left="0.25" right="0.25" top="0.75" bottom="0.75" header="0.3" footer="0.3"/>
  <pageSetup paperSize="9" orientation="portrait" r:id="rId1"/>
  <rowBreaks count="1" manualBreakCount="1">
    <brk id="106" max="16383" man="1"/>
  </rowBreaks>
  <drawing r:id="rId2"/>
  <extLst>
    <ext xmlns:x14="http://schemas.microsoft.com/office/spreadsheetml/2009/9/main" uri="{A8765BA9-456A-4dab-B4F3-ACF838C121DE}">
      <x14:slicerList>
        <x14:slicer r:id="rId3"/>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2"/>
  <dimension ref="B3:E30"/>
  <sheetViews>
    <sheetView workbookViewId="0">
      <selection activeCell="I11" sqref="I11"/>
    </sheetView>
  </sheetViews>
  <sheetFormatPr defaultRowHeight="14.5" x14ac:dyDescent="0.35"/>
  <cols>
    <col min="2" max="2" width="8.54296875" customWidth="1"/>
    <col min="4" max="4" width="51" customWidth="1"/>
    <col min="5" max="5" width="11.453125" customWidth="1"/>
  </cols>
  <sheetData>
    <row r="3" spans="4:4" x14ac:dyDescent="0.35">
      <c r="D3" s="87">
        <v>2023</v>
      </c>
    </row>
    <row r="4" spans="4:4" x14ac:dyDescent="0.35">
      <c r="D4" t="s">
        <v>252</v>
      </c>
    </row>
    <row r="5" spans="4:4" x14ac:dyDescent="0.35">
      <c r="D5" t="s">
        <v>222</v>
      </c>
    </row>
    <row r="6" spans="4:4" x14ac:dyDescent="0.35">
      <c r="D6" t="s">
        <v>224</v>
      </c>
    </row>
    <row r="7" spans="4:4" x14ac:dyDescent="0.35">
      <c r="D7" t="s">
        <v>225</v>
      </c>
    </row>
    <row r="8" spans="4:4" x14ac:dyDescent="0.35">
      <c r="D8" t="s">
        <v>226</v>
      </c>
    </row>
    <row r="9" spans="4:4" x14ac:dyDescent="0.35">
      <c r="D9" t="s">
        <v>227</v>
      </c>
    </row>
    <row r="10" spans="4:4" x14ac:dyDescent="0.35">
      <c r="D10" t="s">
        <v>228</v>
      </c>
    </row>
    <row r="12" spans="4:4" x14ac:dyDescent="0.35">
      <c r="D12" t="s">
        <v>250</v>
      </c>
    </row>
    <row r="13" spans="4:4" x14ac:dyDescent="0.35">
      <c r="D13" t="s">
        <v>239</v>
      </c>
    </row>
    <row r="14" spans="4:4" x14ac:dyDescent="0.35">
      <c r="D14" t="s">
        <v>240</v>
      </c>
    </row>
    <row r="15" spans="4:4" x14ac:dyDescent="0.35">
      <c r="D15" t="s">
        <v>241</v>
      </c>
    </row>
    <row r="16" spans="4:4" x14ac:dyDescent="0.35">
      <c r="D16" t="s">
        <v>242</v>
      </c>
    </row>
    <row r="18" spans="2:5" x14ac:dyDescent="0.35">
      <c r="D18" t="s">
        <v>253</v>
      </c>
    </row>
    <row r="19" spans="2:5" x14ac:dyDescent="0.35">
      <c r="D19" t="s">
        <v>231</v>
      </c>
    </row>
    <row r="20" spans="2:5" x14ac:dyDescent="0.35">
      <c r="D20" t="s">
        <v>232</v>
      </c>
    </row>
    <row r="21" spans="2:5" x14ac:dyDescent="0.35">
      <c r="D21" t="s">
        <v>233</v>
      </c>
    </row>
    <row r="22" spans="2:5" x14ac:dyDescent="0.35">
      <c r="D22" t="s">
        <v>234</v>
      </c>
    </row>
    <row r="23" spans="2:5" x14ac:dyDescent="0.35">
      <c r="D23" t="s">
        <v>235</v>
      </c>
    </row>
    <row r="24" spans="2:5" x14ac:dyDescent="0.35">
      <c r="D24" t="s">
        <v>236</v>
      </c>
    </row>
    <row r="25" spans="2:5" x14ac:dyDescent="0.35">
      <c r="D25" t="s">
        <v>237</v>
      </c>
    </row>
    <row r="26" spans="2:5" x14ac:dyDescent="0.35">
      <c r="D26" t="s">
        <v>251</v>
      </c>
    </row>
    <row r="27" spans="2:5" x14ac:dyDescent="0.35">
      <c r="B27" s="2" t="s">
        <v>249</v>
      </c>
      <c r="C27" s="2" t="s">
        <v>209</v>
      </c>
      <c r="D27" s="172" t="s">
        <v>213</v>
      </c>
      <c r="E27" s="2"/>
    </row>
    <row r="28" spans="2:5" x14ac:dyDescent="0.35">
      <c r="B28" s="2">
        <v>2023</v>
      </c>
      <c r="C28" s="2" t="s">
        <v>210</v>
      </c>
      <c r="D28" s="172" t="s">
        <v>214</v>
      </c>
      <c r="E28" s="2"/>
    </row>
    <row r="29" spans="2:5" x14ac:dyDescent="0.35">
      <c r="B29" s="2"/>
      <c r="C29" s="2" t="s">
        <v>211</v>
      </c>
      <c r="D29" s="172" t="s">
        <v>215</v>
      </c>
      <c r="E29" s="2"/>
    </row>
    <row r="30" spans="2:5" x14ac:dyDescent="0.35">
      <c r="B30" s="2"/>
      <c r="C30" s="2" t="s">
        <v>212</v>
      </c>
      <c r="D30" s="172" t="s">
        <v>216</v>
      </c>
      <c r="E30" s="2"/>
    </row>
  </sheetData>
  <phoneticPr fontId="43"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3"/>
  <dimension ref="A2:A13"/>
  <sheetViews>
    <sheetView workbookViewId="0"/>
  </sheetViews>
  <sheetFormatPr defaultRowHeight="14.5" x14ac:dyDescent="0.35"/>
  <cols>
    <col min="1" max="1" width="44" bestFit="1" customWidth="1"/>
  </cols>
  <sheetData>
    <row r="2" spans="1:1" x14ac:dyDescent="0.35">
      <c r="A2" t="s">
        <v>148</v>
      </c>
    </row>
    <row r="3" spans="1:1" x14ac:dyDescent="0.35">
      <c r="A3" t="s">
        <v>149</v>
      </c>
    </row>
    <row r="4" spans="1:1" x14ac:dyDescent="0.35">
      <c r="A4" t="s">
        <v>150</v>
      </c>
    </row>
    <row r="5" spans="1:1" x14ac:dyDescent="0.35">
      <c r="A5" t="s">
        <v>151</v>
      </c>
    </row>
    <row r="6" spans="1:1" x14ac:dyDescent="0.35">
      <c r="A6" t="s">
        <v>152</v>
      </c>
    </row>
    <row r="7" spans="1:1" x14ac:dyDescent="0.35">
      <c r="A7" t="s">
        <v>153</v>
      </c>
    </row>
    <row r="8" spans="1:1" x14ac:dyDescent="0.35">
      <c r="A8" t="s">
        <v>154</v>
      </c>
    </row>
    <row r="9" spans="1:1" x14ac:dyDescent="0.35">
      <c r="A9" t="s">
        <v>155</v>
      </c>
    </row>
    <row r="10" spans="1:1" x14ac:dyDescent="0.35">
      <c r="A10" t="s">
        <v>156</v>
      </c>
    </row>
    <row r="11" spans="1:1" x14ac:dyDescent="0.35">
      <c r="A11" t="s">
        <v>157</v>
      </c>
    </row>
    <row r="12" spans="1:1" x14ac:dyDescent="0.35">
      <c r="A12" t="s">
        <v>158</v>
      </c>
    </row>
    <row r="13" spans="1:1" x14ac:dyDescent="0.35">
      <c r="A13"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theme="6" tint="0.79998168889431442"/>
  </sheetPr>
  <dimension ref="B1:L64"/>
  <sheetViews>
    <sheetView workbookViewId="0">
      <selection activeCell="N42" sqref="N42"/>
    </sheetView>
  </sheetViews>
  <sheetFormatPr defaultColWidth="9.1796875" defaultRowHeight="12.5" x14ac:dyDescent="0.25"/>
  <cols>
    <col min="1" max="8" width="9.1796875" style="5"/>
    <col min="9" max="9" width="11.1796875" style="5" bestFit="1" customWidth="1"/>
    <col min="10" max="10" width="9.1796875" style="5"/>
    <col min="11" max="11" width="6" style="5" customWidth="1"/>
    <col min="12" max="16384" width="9.1796875" style="5"/>
  </cols>
  <sheetData>
    <row r="1" spans="2:11" ht="29.25" customHeight="1" x14ac:dyDescent="0.25">
      <c r="F1" s="6"/>
    </row>
    <row r="2" spans="2:11" x14ac:dyDescent="0.25">
      <c r="F2" s="6"/>
    </row>
    <row r="3" spans="2:11" ht="16.5" x14ac:dyDescent="0.35">
      <c r="E3" s="7" t="s">
        <v>66</v>
      </c>
      <c r="F3" s="6"/>
    </row>
    <row r="4" spans="2:11" ht="16.5" x14ac:dyDescent="0.35">
      <c r="E4" s="7" t="s">
        <v>166</v>
      </c>
      <c r="F4" s="6"/>
    </row>
    <row r="5" spans="2:11" x14ac:dyDescent="0.25">
      <c r="F5" s="6"/>
    </row>
    <row r="6" spans="2:11" ht="16.5" x14ac:dyDescent="0.35">
      <c r="E6" s="7" t="s">
        <v>221</v>
      </c>
      <c r="F6" s="6"/>
      <c r="G6" s="9"/>
    </row>
    <row r="7" spans="2:11" x14ac:dyDescent="0.25">
      <c r="E7" s="8" t="s">
        <v>46</v>
      </c>
      <c r="F7" s="6"/>
      <c r="G7" s="5" t="str">
        <f>'pivot1-3'!X2</f>
        <v>(Alla)</v>
      </c>
    </row>
    <row r="8" spans="2:11" x14ac:dyDescent="0.25">
      <c r="E8" s="8" t="s">
        <v>47</v>
      </c>
      <c r="F8" s="6"/>
      <c r="G8" s="9">
        <f>GETPIVOTDATA("Kod",'pivot1-3'!$W$5)</f>
        <v>14</v>
      </c>
    </row>
    <row r="9" spans="2:11" x14ac:dyDescent="0.25">
      <c r="E9" s="8" t="s">
        <v>48</v>
      </c>
      <c r="F9" s="6"/>
      <c r="G9" s="5" t="s">
        <v>139</v>
      </c>
    </row>
    <row r="10" spans="2:11" x14ac:dyDescent="0.25">
      <c r="F10" s="6"/>
      <c r="G10" s="9"/>
    </row>
    <row r="11" spans="2:11" x14ac:dyDescent="0.25">
      <c r="F11" s="6"/>
    </row>
    <row r="13" spans="2:11" ht="18" x14ac:dyDescent="0.4">
      <c r="B13" s="15" t="s">
        <v>49</v>
      </c>
      <c r="C13" s="16"/>
      <c r="D13" s="16"/>
      <c r="E13" s="16"/>
      <c r="F13" s="17"/>
      <c r="G13" s="16"/>
      <c r="H13" s="16"/>
      <c r="I13" s="16"/>
      <c r="J13" s="16"/>
      <c r="K13" s="16"/>
    </row>
    <row r="14" spans="2:11" x14ac:dyDescent="0.25">
      <c r="B14" s="18" t="s">
        <v>179</v>
      </c>
      <c r="C14" s="16"/>
      <c r="D14" s="16"/>
      <c r="E14" s="16"/>
      <c r="F14" s="17"/>
      <c r="G14" s="16"/>
      <c r="H14" s="16"/>
      <c r="I14" s="61"/>
      <c r="J14" s="61"/>
      <c r="K14" s="61"/>
    </row>
    <row r="15" spans="2:11" ht="29.25" customHeight="1" x14ac:dyDescent="0.25">
      <c r="I15" s="62" t="str">
        <f>G7</f>
        <v>(Alla)</v>
      </c>
      <c r="J15" s="63" t="s">
        <v>50</v>
      </c>
    </row>
    <row r="16" spans="2:11" ht="17.25" customHeight="1" x14ac:dyDescent="0.3">
      <c r="B16" s="64" t="s">
        <v>222</v>
      </c>
      <c r="I16" s="65">
        <f>'TabellerÅr1-3'!G46</f>
        <v>0.8571428571428571</v>
      </c>
      <c r="J16" s="65">
        <v>0.8571428571428571</v>
      </c>
    </row>
    <row r="17" spans="2:12" ht="17.25" customHeight="1" x14ac:dyDescent="0.3">
      <c r="B17" s="64" t="s">
        <v>224</v>
      </c>
      <c r="I17" s="65">
        <f>'TabellerÅr1-3'!G57</f>
        <v>0.8571428571428571</v>
      </c>
      <c r="J17" s="65">
        <v>0.8571428571428571</v>
      </c>
    </row>
    <row r="18" spans="2:12" ht="17.25" customHeight="1" x14ac:dyDescent="0.3">
      <c r="B18" s="64" t="s">
        <v>225</v>
      </c>
      <c r="I18" s="65">
        <f>'TabellerÅr1-3'!G67</f>
        <v>0.7142857142857143</v>
      </c>
      <c r="J18" s="65">
        <v>0.7142857142857143</v>
      </c>
    </row>
    <row r="19" spans="2:12" ht="17.25" customHeight="1" x14ac:dyDescent="0.3">
      <c r="B19" s="64" t="s">
        <v>226</v>
      </c>
      <c r="I19" s="65">
        <f>'TabellerÅr1-3'!G78</f>
        <v>0.7857142857142857</v>
      </c>
      <c r="J19" s="65">
        <v>0.7857142857142857</v>
      </c>
    </row>
    <row r="20" spans="2:12" ht="17.25" customHeight="1" x14ac:dyDescent="0.3">
      <c r="B20" s="64" t="s">
        <v>227</v>
      </c>
      <c r="I20" s="65">
        <f>'TabellerÅr1-3'!G88</f>
        <v>0.6428571428571429</v>
      </c>
      <c r="J20" s="65">
        <v>0.6428571428571429</v>
      </c>
    </row>
    <row r="21" spans="2:12" ht="17.25" customHeight="1" x14ac:dyDescent="0.3">
      <c r="B21" s="64" t="s">
        <v>228</v>
      </c>
      <c r="C21" s="66"/>
      <c r="D21" s="66"/>
      <c r="E21" s="66"/>
      <c r="F21" s="66"/>
      <c r="G21" s="66"/>
      <c r="H21" s="66"/>
      <c r="I21" s="65">
        <f>'TabellerÅr1-3'!G98</f>
        <v>0.8571428571428571</v>
      </c>
      <c r="J21" s="65">
        <v>0.8571428571428571</v>
      </c>
    </row>
    <row r="22" spans="2:12" ht="17.25" customHeight="1" x14ac:dyDescent="0.3">
      <c r="B22" s="64" t="s">
        <v>239</v>
      </c>
      <c r="C22" s="67"/>
      <c r="D22" s="67"/>
      <c r="E22" s="67"/>
      <c r="I22" s="65">
        <f>'TabellerÅr1-3'!G113</f>
        <v>0.7142857142857143</v>
      </c>
      <c r="J22" s="65">
        <v>0.7142857142857143</v>
      </c>
      <c r="K22" s="68"/>
      <c r="L22" s="69"/>
    </row>
    <row r="23" spans="2:12" ht="17.25" customHeight="1" x14ac:dyDescent="0.3">
      <c r="B23" s="64" t="s">
        <v>240</v>
      </c>
      <c r="C23" s="67"/>
      <c r="D23" s="67"/>
      <c r="E23" s="67"/>
      <c r="I23" s="65">
        <f>'TabellerÅr1-3'!G124</f>
        <v>0.8571428571428571</v>
      </c>
      <c r="J23" s="65">
        <v>0.8571428571428571</v>
      </c>
    </row>
    <row r="24" spans="2:12" ht="17.25" customHeight="1" x14ac:dyDescent="0.3">
      <c r="B24" s="64" t="s">
        <v>241</v>
      </c>
      <c r="C24" s="70"/>
      <c r="D24" s="70"/>
      <c r="E24" s="70"/>
      <c r="I24" s="65">
        <f>'TabellerÅr1-3'!G135</f>
        <v>0.7142857142857143</v>
      </c>
      <c r="J24" s="65">
        <v>0.7142857142857143</v>
      </c>
    </row>
    <row r="25" spans="2:12" ht="17.25" customHeight="1" x14ac:dyDescent="0.3">
      <c r="B25" s="64" t="s">
        <v>242</v>
      </c>
      <c r="C25" s="70"/>
      <c r="D25" s="70"/>
      <c r="E25" s="70"/>
      <c r="I25" s="65">
        <f>'TabellerÅr1-3'!G146</f>
        <v>0.8571428571428571</v>
      </c>
      <c r="J25" s="65">
        <v>0.8571428571428571</v>
      </c>
    </row>
    <row r="26" spans="2:12" ht="17.25" customHeight="1" x14ac:dyDescent="0.25"/>
    <row r="32" spans="2:12" ht="13" x14ac:dyDescent="0.3">
      <c r="B32" s="64"/>
      <c r="I32" s="71"/>
    </row>
    <row r="33" spans="2:9" ht="13" x14ac:dyDescent="0.3">
      <c r="B33" s="64"/>
      <c r="I33" s="71"/>
    </row>
    <row r="34" spans="2:9" ht="13" x14ac:dyDescent="0.3">
      <c r="B34" s="64"/>
      <c r="I34" s="71"/>
    </row>
    <row r="35" spans="2:9" ht="13" x14ac:dyDescent="0.3">
      <c r="B35" s="64"/>
      <c r="I35" s="71"/>
    </row>
    <row r="36" spans="2:9" ht="13" x14ac:dyDescent="0.3">
      <c r="B36" s="64"/>
      <c r="I36" s="71"/>
    </row>
    <row r="37" spans="2:9" ht="13" x14ac:dyDescent="0.3">
      <c r="B37" s="64"/>
      <c r="I37" s="71"/>
    </row>
    <row r="38" spans="2:9" ht="13" x14ac:dyDescent="0.3">
      <c r="B38" s="64"/>
      <c r="I38" s="71"/>
    </row>
    <row r="39" spans="2:9" ht="13" x14ac:dyDescent="0.3">
      <c r="B39" s="64"/>
      <c r="I39" s="71"/>
    </row>
    <row r="40" spans="2:9" ht="13" x14ac:dyDescent="0.3">
      <c r="B40" s="64"/>
      <c r="I40" s="71"/>
    </row>
    <row r="41" spans="2:9" ht="13" x14ac:dyDescent="0.3">
      <c r="B41" s="64"/>
      <c r="I41" s="71"/>
    </row>
    <row r="42" spans="2:9" ht="13" x14ac:dyDescent="0.3">
      <c r="B42" s="64"/>
      <c r="I42" s="71"/>
    </row>
    <row r="52" spans="2:10" ht="18" x14ac:dyDescent="0.4">
      <c r="B52" s="15" t="s">
        <v>114</v>
      </c>
      <c r="C52" s="16"/>
      <c r="D52" s="16"/>
      <c r="E52" s="16"/>
      <c r="F52" s="17"/>
      <c r="G52" s="16"/>
      <c r="H52" s="16"/>
      <c r="I52" s="16"/>
      <c r="J52" s="16"/>
    </row>
    <row r="53" spans="2:10" x14ac:dyDescent="0.25">
      <c r="B53" s="18" t="s">
        <v>147</v>
      </c>
      <c r="C53" s="16"/>
      <c r="D53" s="16"/>
      <c r="E53" s="16"/>
      <c r="F53" s="17"/>
      <c r="G53" s="16"/>
      <c r="H53" s="16"/>
      <c r="I53" s="16"/>
      <c r="J53" s="16"/>
    </row>
    <row r="54" spans="2:10" ht="34.5" customHeight="1" x14ac:dyDescent="0.25">
      <c r="I54" s="72" t="str">
        <f>G7</f>
        <v>(Alla)</v>
      </c>
      <c r="J54" s="73" t="s">
        <v>50</v>
      </c>
    </row>
    <row r="55" spans="2:10" ht="27" customHeight="1" x14ac:dyDescent="0.25">
      <c r="B55" s="74" t="s">
        <v>230</v>
      </c>
      <c r="C55" s="75"/>
      <c r="D55" s="75"/>
      <c r="E55" s="75"/>
      <c r="F55" s="75"/>
      <c r="G55" s="75"/>
      <c r="H55" s="75"/>
      <c r="I55" s="65">
        <f>'TabellerÅr1-3'!G172</f>
        <v>0.92307692307692313</v>
      </c>
      <c r="J55" s="65">
        <v>0.92307692307692313</v>
      </c>
    </row>
    <row r="56" spans="2:10" ht="18.75" customHeight="1" x14ac:dyDescent="0.25">
      <c r="B56" s="74" t="s">
        <v>231</v>
      </c>
      <c r="C56" s="75"/>
      <c r="D56" s="75"/>
      <c r="E56" s="75"/>
      <c r="F56" s="75"/>
      <c r="G56" s="75"/>
      <c r="H56" s="75"/>
      <c r="I56" s="65">
        <f>'TabellerÅr1-3'!G183</f>
        <v>0.69230769230769229</v>
      </c>
      <c r="J56" s="65">
        <v>0.69230769230769229</v>
      </c>
    </row>
    <row r="57" spans="2:10" ht="18.75" customHeight="1" x14ac:dyDescent="0.25">
      <c r="B57" s="74" t="s">
        <v>232</v>
      </c>
      <c r="C57" s="75"/>
      <c r="D57" s="75"/>
      <c r="E57" s="75"/>
      <c r="F57" s="75"/>
      <c r="G57" s="75"/>
      <c r="H57" s="75"/>
      <c r="I57" s="65">
        <f>'TabellerÅr1-3'!G194</f>
        <v>0.84615384615384615</v>
      </c>
      <c r="J57" s="65">
        <v>0.84615384615384615</v>
      </c>
    </row>
    <row r="58" spans="2:10" ht="18.75" customHeight="1" x14ac:dyDescent="0.25">
      <c r="B58" s="74" t="s">
        <v>233</v>
      </c>
      <c r="C58" s="75"/>
      <c r="D58" s="75"/>
      <c r="E58" s="75"/>
      <c r="F58" s="75"/>
      <c r="G58" s="75"/>
      <c r="H58" s="75"/>
      <c r="I58" s="65">
        <f>'TabellerÅr1-3'!G205</f>
        <v>0.76923076923076927</v>
      </c>
      <c r="J58" s="65">
        <v>0.76923076923076927</v>
      </c>
    </row>
    <row r="59" spans="2:10" ht="18.75" customHeight="1" x14ac:dyDescent="0.25">
      <c r="B59" s="74" t="s">
        <v>234</v>
      </c>
      <c r="C59" s="75"/>
      <c r="D59" s="75"/>
      <c r="E59" s="75"/>
      <c r="F59" s="75"/>
      <c r="G59" s="75"/>
      <c r="H59" s="75"/>
      <c r="I59" s="65">
        <f>'TabellerÅr1-3'!G216</f>
        <v>0.92307692307692313</v>
      </c>
      <c r="J59" s="65">
        <v>0.92307692307692313</v>
      </c>
    </row>
    <row r="60" spans="2:10" ht="18.75" customHeight="1" x14ac:dyDescent="0.25">
      <c r="B60" s="74" t="s">
        <v>235</v>
      </c>
      <c r="C60" s="75"/>
      <c r="D60" s="75"/>
      <c r="E60" s="75"/>
      <c r="F60" s="75"/>
      <c r="G60" s="75"/>
      <c r="H60" s="75"/>
      <c r="I60" s="65">
        <f>'TabellerÅr1-3'!G227</f>
        <v>0.76923076923076927</v>
      </c>
      <c r="J60" s="65">
        <v>0.76923076923076927</v>
      </c>
    </row>
    <row r="61" spans="2:10" ht="18.75" customHeight="1" x14ac:dyDescent="0.25">
      <c r="B61" s="74" t="s">
        <v>236</v>
      </c>
      <c r="C61" s="75"/>
      <c r="D61" s="75"/>
      <c r="E61" s="75"/>
      <c r="F61" s="75"/>
      <c r="G61" s="75"/>
      <c r="H61" s="75"/>
      <c r="I61" s="65">
        <f>'TabellerÅr1-3'!G238</f>
        <v>0.92307692307692313</v>
      </c>
      <c r="J61" s="65">
        <v>0.92307692307692313</v>
      </c>
    </row>
    <row r="62" spans="2:10" ht="18.75" customHeight="1" x14ac:dyDescent="0.25">
      <c r="B62" s="74" t="s">
        <v>237</v>
      </c>
      <c r="C62" s="75"/>
      <c r="D62" s="75"/>
      <c r="E62" s="75"/>
      <c r="F62" s="75"/>
      <c r="G62" s="75"/>
      <c r="H62" s="75"/>
      <c r="I62" s="65">
        <f>'TabellerÅr1-3'!G249</f>
        <v>0.61538461538461542</v>
      </c>
      <c r="J62" s="65">
        <v>0.61538461538461542</v>
      </c>
    </row>
    <row r="63" spans="2:10" ht="18.75" customHeight="1" x14ac:dyDescent="0.25">
      <c r="B63" s="74" t="s">
        <v>229</v>
      </c>
      <c r="C63" s="75"/>
      <c r="D63" s="75"/>
      <c r="E63" s="75"/>
      <c r="F63" s="75"/>
      <c r="G63" s="75"/>
      <c r="H63" s="75"/>
      <c r="I63" s="65">
        <f>'TabellerÅr1-3'!G260</f>
        <v>0.84615384615384615</v>
      </c>
      <c r="J63" s="65">
        <v>0.84615384615384615</v>
      </c>
    </row>
    <row r="64" spans="2:10" ht="18.75" customHeight="1" x14ac:dyDescent="0.25"/>
  </sheetData>
  <sheetProtection algorithmName="SHA-512" hashValue="SDTAu5OHtV4yYSJl30B4X0mUcZ9UqSuIliU9NOv8E1zLYDXh5AwZ8BqgzONQsOg4n8Q/dWdSMQcjFSFfkUie4w==" saltValue="jR1rx0ujZLrTYW1supy8Ig==" spinCount="100000" sheet="1" scenarios="1" autoFilter="0" pivotTables="0"/>
  <pageMargins left="0.25" right="0.25" top="0.75" bottom="0.75" header="0.3" footer="0.3"/>
  <pageSetup paperSize="9" orientation="portrait" r:id="rId1"/>
  <rowBreaks count="1" manualBreakCount="1">
    <brk id="5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tabColor theme="6" tint="0.79998168889431442"/>
  </sheetPr>
  <dimension ref="A1"/>
  <sheetViews>
    <sheetView showRowColHeaders="0" workbookViewId="0">
      <selection activeCell="R7" sqref="R7"/>
    </sheetView>
  </sheetViews>
  <sheetFormatPr defaultColWidth="9.1796875" defaultRowHeight="14.5" x14ac:dyDescent="0.35"/>
  <cols>
    <col min="1" max="16384" width="9.1796875" style="1"/>
  </cols>
  <sheetData/>
  <sheetProtection password="F61C" sheet="1" objects="1" scenarios="1" autoFilter="0" pivotTables="0"/>
  <pageMargins left="0" right="0" top="0.74803149606299213" bottom="0.74803149606299213" header="0" footer="0"/>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0AEA8-EF77-4165-A94E-EE458C838E4E}">
  <sheetPr>
    <tabColor theme="6" tint="0.79998168889431442"/>
  </sheetPr>
  <dimension ref="A2:O31"/>
  <sheetViews>
    <sheetView showGridLines="0" topLeftCell="C1" workbookViewId="0">
      <selection activeCell="P32" sqref="P32"/>
    </sheetView>
  </sheetViews>
  <sheetFormatPr defaultColWidth="8.7265625" defaultRowHeight="14.5" x14ac:dyDescent="0.35"/>
  <cols>
    <col min="1" max="1" width="1.54296875" style="47" hidden="1" customWidth="1"/>
    <col min="2" max="2" width="5.453125" style="47" hidden="1" customWidth="1"/>
    <col min="3" max="3" width="44.1796875" style="47" customWidth="1"/>
    <col min="4" max="4" width="1.81640625" style="47" customWidth="1"/>
    <col min="5" max="16384" width="8.7265625" style="47"/>
  </cols>
  <sheetData>
    <row r="2" spans="3:15" hidden="1" x14ac:dyDescent="0.35"/>
    <row r="3" spans="3:15" hidden="1" x14ac:dyDescent="0.35"/>
    <row r="4" spans="3:15" hidden="1" x14ac:dyDescent="0.35"/>
    <row r="5" spans="3:15" hidden="1" x14ac:dyDescent="0.35"/>
    <row r="6" spans="3:15" hidden="1" x14ac:dyDescent="0.35"/>
    <row r="7" spans="3:15" ht="27" customHeight="1" x14ac:dyDescent="0.35">
      <c r="C7" s="128" t="s">
        <v>238</v>
      </c>
      <c r="E7" s="124"/>
      <c r="F7" s="124"/>
      <c r="G7" s="124"/>
      <c r="H7" s="124"/>
      <c r="I7" s="124"/>
      <c r="J7" s="124"/>
      <c r="K7" s="124"/>
      <c r="L7" s="124"/>
    </row>
    <row r="8" spans="3:15" ht="14.15" customHeight="1" x14ac:dyDescent="0.35">
      <c r="C8" s="128" t="s">
        <v>217</v>
      </c>
      <c r="E8" s="124"/>
      <c r="F8" s="124"/>
      <c r="G8" s="124"/>
      <c r="H8" s="124"/>
      <c r="I8" s="124"/>
      <c r="J8" s="124"/>
      <c r="K8" s="124"/>
      <c r="L8" s="124"/>
    </row>
    <row r="9" spans="3:15" ht="11.15" customHeight="1" x14ac:dyDescent="0.35">
      <c r="E9" s="124"/>
      <c r="F9" s="124"/>
      <c r="G9" s="124"/>
      <c r="H9" s="124"/>
      <c r="I9" s="124"/>
      <c r="J9" s="124"/>
      <c r="K9" s="124"/>
      <c r="L9" s="124"/>
    </row>
    <row r="10" spans="3:15" ht="21" x14ac:dyDescent="0.35">
      <c r="C10" s="113" t="s">
        <v>190</v>
      </c>
      <c r="D10" s="114"/>
      <c r="E10" s="125"/>
      <c r="F10" s="125">
        <v>2019</v>
      </c>
      <c r="G10" s="125"/>
      <c r="H10" s="114">
        <v>2020</v>
      </c>
      <c r="I10" s="114"/>
      <c r="J10" s="114">
        <v>2021</v>
      </c>
      <c r="K10" s="114">
        <v>2022</v>
      </c>
      <c r="L10" s="114">
        <v>2023</v>
      </c>
      <c r="M10" s="187">
        <v>2023</v>
      </c>
      <c r="N10" s="188"/>
      <c r="O10" s="189"/>
    </row>
    <row r="11" spans="3:15" ht="30.5" x14ac:dyDescent="0.5">
      <c r="C11" s="115"/>
      <c r="D11" s="116"/>
      <c r="E11" s="190"/>
      <c r="F11" s="190"/>
      <c r="G11" s="190"/>
      <c r="H11" s="190"/>
      <c r="I11" s="190"/>
      <c r="J11" s="190"/>
      <c r="K11" s="190"/>
      <c r="L11" s="191"/>
      <c r="M11" s="117" t="s">
        <v>191</v>
      </c>
      <c r="N11" s="118" t="s">
        <v>192</v>
      </c>
      <c r="O11" s="119" t="s">
        <v>197</v>
      </c>
    </row>
    <row r="12" spans="3:15" ht="15.5" x14ac:dyDescent="0.35">
      <c r="C12" s="115" t="s">
        <v>222</v>
      </c>
      <c r="D12" s="116"/>
      <c r="E12" s="121"/>
      <c r="F12" s="120">
        <f>IFERROR(IF(GETPIVOTDATA("F2",'pivot1-3 index'!$A$19,"År",2019)&gt;6,(GETPIVOTDATA("F2",'pivot1-3 index'!$U$19,"År",2019)),""),"")</f>
        <v>10</v>
      </c>
      <c r="G12" s="121"/>
      <c r="H12" s="120">
        <f>IFERROR(IF(GETPIVOTDATA("F2",'pivot1-3 index'!$A$19,"År",2020)&gt;6,(GETPIVOTDATA("F2",'pivot1-3 index'!$U$19,"År",2020)),""),"")</f>
        <v>9.6296296296296298</v>
      </c>
      <c r="I12" s="120"/>
      <c r="J12" s="120">
        <f>IFERROR(IF(GETPIVOTDATA("F2",'pivot1-3 index'!$A$19,"År",2021)&gt;6,(GETPIVOTDATA("F2",'pivot1-3 index'!$U$19,"År",2021)),""),"")</f>
        <v>10</v>
      </c>
      <c r="K12" s="120">
        <f>IFERROR(IF(GETPIVOTDATA("F2",'pivot1-3 index'!$A$19,"År",2022)&gt;4,(GETPIVOTDATA("F2",'pivot1-3 index'!$U$19,"År",2022)),""),"")</f>
        <v>10</v>
      </c>
      <c r="L12" s="120">
        <f>IFERROR(IF(GETPIVOTDATA("F2",'pivot1-3 index'!$A$19,"År",2023)&gt;4,(GETPIVOTDATA("F2",'pivot1-3 index'!$U$19,"År",2023)),""),"")</f>
        <v>10</v>
      </c>
      <c r="M12" s="122" t="s">
        <v>193</v>
      </c>
      <c r="N12" s="120">
        <v>10</v>
      </c>
      <c r="O12" s="123">
        <v>10</v>
      </c>
    </row>
    <row r="13" spans="3:15" ht="15.5" x14ac:dyDescent="0.35">
      <c r="C13" s="115" t="s">
        <v>224</v>
      </c>
      <c r="D13" s="116"/>
      <c r="E13" s="121"/>
      <c r="F13" s="120">
        <f>IFERROR(IF(GETPIVOTDATA("F3",'pivot1-3 index'!$A$27,"År",2019)&gt;6,(GETPIVOTDATA("F3",'pivot1-3 index'!$U$27,"År",2019)),""),"")</f>
        <v>10</v>
      </c>
      <c r="G13" s="121"/>
      <c r="H13" s="120">
        <f>IFERROR(IF(GETPIVOTDATA("F3",'pivot1-3 index'!$A$27,"År",2020)&gt;6,(GETPIVOTDATA("F3",'pivot1-3 index'!$U$27,"År",2020)),""),"")</f>
        <v>10</v>
      </c>
      <c r="I13" s="120"/>
      <c r="J13" s="120">
        <f>IFERROR(IF(GETPIVOTDATA("F3",'pivot1-3 index'!$A$27,"År",2021)&gt;6,(GETPIVOTDATA("F3",'pivot1-3 index'!$U$27,"År",2021)),""),"")</f>
        <v>10</v>
      </c>
      <c r="K13" s="120">
        <f>IFERROR(IF(GETPIVOTDATA("F3",'pivot1-3 index'!$A$27,"År",2022)&gt;4,(GETPIVOTDATA("F3",'pivot1-3 index'!$U$27,"År",2022)),""),"")</f>
        <v>9</v>
      </c>
      <c r="L13" s="120">
        <f>IFERROR(IF(GETPIVOTDATA("F3",'pivot1-3 index'!$A$27,"År",2023)&gt;4,(GETPIVOTDATA("F3",'pivot1-3 index'!$U$27,"År",2023)),""),"")</f>
        <v>10</v>
      </c>
      <c r="M13" s="122">
        <v>10</v>
      </c>
      <c r="N13" s="120">
        <v>10</v>
      </c>
      <c r="O13" s="123">
        <v>10</v>
      </c>
    </row>
    <row r="14" spans="3:15" ht="31" x14ac:dyDescent="0.35">
      <c r="C14" s="115" t="s">
        <v>225</v>
      </c>
      <c r="D14" s="116"/>
      <c r="E14" s="121"/>
      <c r="F14" s="120">
        <f>IFERROR(IF(GETPIVOTDATA("F4",'pivot1-3 index'!$A$35,"År",2019)&gt;6,(GETPIVOTDATA("F4",'pivot1-3 index'!$U$35,"År",2019)),""),"")</f>
        <v>10</v>
      </c>
      <c r="G14" s="121"/>
      <c r="H14" s="120">
        <f>IFERROR(IF(GETPIVOTDATA("F4",'pivot1-3 index'!$A$35,"År",2020)&gt;6,(GETPIVOTDATA("F4",'pivot1-3 index'!$U$35,"År",2020)),""),"")</f>
        <v>10</v>
      </c>
      <c r="I14" s="120"/>
      <c r="J14" s="120">
        <f>IFERROR(IF(GETPIVOTDATA("F4",'pivot1-3 index'!$A$35,"År",2021)&gt;6,(GETPIVOTDATA("F4",'pivot1-3 index'!$U$35,"År",2021)),""),"")</f>
        <v>10</v>
      </c>
      <c r="K14" s="120">
        <f>IFERROR(IF(GETPIVOTDATA("F4",'pivot1-3 index'!$A$35,"År",2022)&gt;4,(GETPIVOTDATA("F4",'pivot1-3 index'!$U$35,"År",2022)),""),"")</f>
        <v>9.8333333333333339</v>
      </c>
      <c r="L14" s="120">
        <f>IFERROR(IF(GETPIVOTDATA("F4",'pivot1-3 index'!$A$35,"År",2023)&gt;4,(GETPIVOTDATA("F4",'pivot1-3 index'!$U$35,"År",2023)),""),"")</f>
        <v>9.545454545454545</v>
      </c>
      <c r="M14" s="122" t="s">
        <v>193</v>
      </c>
      <c r="N14" s="120">
        <v>9.2857142857142865</v>
      </c>
      <c r="O14" s="123">
        <v>9.545454545454545</v>
      </c>
    </row>
    <row r="15" spans="3:15" ht="15.5" x14ac:dyDescent="0.35">
      <c r="C15" s="115" t="s">
        <v>226</v>
      </c>
      <c r="D15" s="116"/>
      <c r="E15" s="121"/>
      <c r="F15" s="120">
        <f>IFERROR(IF(GETPIVOTDATA("F5",'pivot1-3 index'!$A$43,"År",2019)&gt;6,(GETPIVOTDATA("F5",'pivot1-3 index'!$U$43,"År",2019)),""),"")</f>
        <v>10</v>
      </c>
      <c r="G15" s="121"/>
      <c r="H15" s="120">
        <f>IFERROR(IF(GETPIVOTDATA("F5",'pivot1-3 index'!$A$43,"År",2020)&gt;6,(GETPIVOTDATA("F5",'pivot1-3 index'!$U$43,"År",2020)),""),"")</f>
        <v>10</v>
      </c>
      <c r="I15" s="120"/>
      <c r="J15" s="120">
        <f>IFERROR(IF(GETPIVOTDATA("F5",'pivot1-3 index'!$A$43,"År",2021)&gt;6,(GETPIVOTDATA("F5",'pivot1-3 index'!$U$43,"År",2021)),""),"")</f>
        <v>10</v>
      </c>
      <c r="K15" s="120">
        <f>IFERROR(IF(GETPIVOTDATA("F5",'pivot1-3 index'!$A$43,"År",2022)&gt;4,(GETPIVOTDATA("F5",'pivot1-3 index'!$U$43,"År",2022)),""),"")</f>
        <v>9.3333333333333339</v>
      </c>
      <c r="L15" s="120">
        <f>IFERROR(IF(GETPIVOTDATA("F5",'pivot1-3 index'!$A$43,"År",2023)&gt;4,(GETPIVOTDATA("F5",'pivot1-3 index'!$U$43,"År",2023)),""),"")</f>
        <v>10</v>
      </c>
      <c r="M15" s="122" t="s">
        <v>193</v>
      </c>
      <c r="N15" s="120">
        <v>10</v>
      </c>
      <c r="O15" s="123">
        <v>10</v>
      </c>
    </row>
    <row r="16" spans="3:15" ht="31" x14ac:dyDescent="0.35">
      <c r="C16" s="115" t="s">
        <v>227</v>
      </c>
      <c r="D16" s="116"/>
      <c r="E16" s="121"/>
      <c r="F16" s="120">
        <f>IFERROR(IF(GETPIVOTDATA("F6",'pivot1-3 index'!$A$52,"År",2019)&gt;6,(GETPIVOTDATA("F6",'pivot1-3 index'!$U$52,"År",2019)),""),"")</f>
        <v>9.375</v>
      </c>
      <c r="G16" s="121"/>
      <c r="H16" s="120">
        <f>IFERROR(IF(GETPIVOTDATA("F6",'pivot1-3 index'!$A$52,"År",2020)&gt;6,(GETPIVOTDATA("F6",'pivot1-3 index'!$U$52,"År",2020)),""),"")</f>
        <v>9.0476190476190474</v>
      </c>
      <c r="I16" s="120"/>
      <c r="J16" s="120">
        <f>IFERROR(IF(GETPIVOTDATA("F6",'pivot1-3 index'!$A$52,"År",2021)&gt;6,(GETPIVOTDATA("F6",'pivot1-3 index'!$U$52,"År",2021)),""),"")</f>
        <v>10</v>
      </c>
      <c r="K16" s="120">
        <f>IFERROR(IF(GETPIVOTDATA("F6",'pivot1-3 index'!$A$52,"År",2022)&gt;4,(GETPIVOTDATA("F6",'pivot1-3 index'!$U$52,"År",2022)),""),"")</f>
        <v>7.333333333333333</v>
      </c>
      <c r="L16" s="120">
        <f>IFERROR(IF(GETPIVOTDATA("F6",'pivot1-3 index'!$A$52,"År",2023)&gt;4,(GETPIVOTDATA("F6",'pivot1-3 index'!$U$52,"År",2023)),""),"")</f>
        <v>8.4615384615384617</v>
      </c>
      <c r="M16" s="122">
        <v>9</v>
      </c>
      <c r="N16" s="120">
        <v>7.8571428571428568</v>
      </c>
      <c r="O16" s="123">
        <v>8.4615384615384617</v>
      </c>
    </row>
    <row r="17" spans="3:15" ht="15.5" x14ac:dyDescent="0.35">
      <c r="C17" s="115" t="s">
        <v>228</v>
      </c>
      <c r="D17" s="116"/>
      <c r="E17" s="121"/>
      <c r="F17" s="120">
        <f>IFERROR(IF(GETPIVOTDATA("F7",'pivot1-3 index'!$A$61,"År",2019)&gt;6,(GETPIVOTDATA("F7",'pivot1-3 index'!$U$61,"År",2019)),""),"")</f>
        <v>10</v>
      </c>
      <c r="G17" s="121"/>
      <c r="H17" s="120">
        <f>IFERROR(IF(GETPIVOTDATA("F7",'pivot1-3 index'!$A$61,"År",2020)&gt;6,(GETPIVOTDATA("F7",'pivot1-3 index'!$U$61,"År",2020)),""),"")</f>
        <v>9.6</v>
      </c>
      <c r="I17" s="120"/>
      <c r="J17" s="120">
        <f>IFERROR(IF(GETPIVOTDATA("F7",'pivot1-3 index'!$A$61,"År",2021)&gt;6,(GETPIVOTDATA("F7",'pivot1-3 index'!$U$61,"År",2021)),""),"")</f>
        <v>9.375</v>
      </c>
      <c r="K17" s="120">
        <f>IFERROR(IF(GETPIVOTDATA("F7",'pivot1-3 index'!$A$61,"År",2022)&gt;4,(GETPIVOTDATA("F7",'pivot1-3 index'!$U$61,"År",2022)),""),"")</f>
        <v>9.3333333333333339</v>
      </c>
      <c r="L17" s="120">
        <f>IFERROR(IF(GETPIVOTDATA("F7",'pivot1-3 index'!$A$61,"År",2023)&gt;4,(GETPIVOTDATA("F7",'pivot1-3 index'!$U$61,"År",2023)),""),"")</f>
        <v>9.615384615384615</v>
      </c>
      <c r="M17" s="122">
        <v>10</v>
      </c>
      <c r="N17" s="120">
        <v>9.2857142857142865</v>
      </c>
      <c r="O17" s="123">
        <v>9.615384615384615</v>
      </c>
    </row>
    <row r="18" spans="3:15" ht="15.5" x14ac:dyDescent="0.35">
      <c r="C18" s="115" t="s">
        <v>239</v>
      </c>
      <c r="D18" s="116"/>
      <c r="E18" s="121"/>
      <c r="F18" s="120">
        <f>IFERROR(IF(GETPIVOTDATA("F8",'pivot1-3 index'!$A$70,"År",2019)&gt;6,(GETPIVOTDATA("F8",'pivot1-3 index'!$U$70,"År",2019)),""),"")</f>
        <v>10</v>
      </c>
      <c r="G18" s="121"/>
      <c r="H18" s="120">
        <f>IFERROR(IF(GETPIVOTDATA("F8",'pivot1-3 index'!$A$70,"År",2020)&gt;6,(GETPIVOTDATA("F8",'pivot1-3 index'!$U$70,"År",2020)),""),"")</f>
        <v>10</v>
      </c>
      <c r="I18" s="120"/>
      <c r="J18" s="120">
        <f>IFERROR(IF(GETPIVOTDATA("F8",'pivot1-3 index'!$A$70,"År",2021)&gt;6,(GETPIVOTDATA("F8",'pivot1-3 index'!$U$70,"År",2021)),""),"")</f>
        <v>9.2857142857142865</v>
      </c>
      <c r="K18" s="120">
        <f>IFERROR(IF(GETPIVOTDATA("F8",'pivot1-3 index'!$A$70,"År",2022)&gt;4,(GETPIVOTDATA("F8",'pivot1-3 index'!$U$70,"År",2022)),""),"")</f>
        <v>9.0384615384615383</v>
      </c>
      <c r="L18" s="120">
        <f>IFERROR(IF(GETPIVOTDATA("F8",'pivot1-3 index'!$A$70,"År",2023)&gt;4,(GETPIVOTDATA("F8",'pivot1-3 index'!$U$70,"År",2023)),""),"")</f>
        <v>10</v>
      </c>
      <c r="M18" s="122" t="s">
        <v>193</v>
      </c>
      <c r="N18" s="120">
        <v>10</v>
      </c>
      <c r="O18" s="123">
        <v>10</v>
      </c>
    </row>
    <row r="19" spans="3:15" ht="15.5" x14ac:dyDescent="0.35">
      <c r="C19" s="115" t="s">
        <v>240</v>
      </c>
      <c r="D19" s="116"/>
      <c r="E19" s="121"/>
      <c r="F19" s="120" t="str">
        <f>IFERROR(IF(GETPIVOTDATA("F9",'pivot1-3 index'!$A$80,"År",2019)&gt;6,(GETPIVOTDATA("F9",'pivot1-3 index'!$U$80,"År",2019)),""),"")</f>
        <v/>
      </c>
      <c r="G19" s="121"/>
      <c r="H19" s="120">
        <f>IFERROR(IF(GETPIVOTDATA("F9",'pivot1-3 index'!$A$80,"År",2020)&gt;6,(GETPIVOTDATA("F9",'pivot1-3 index'!$U$80,"År",2020)),""),"")</f>
        <v>10</v>
      </c>
      <c r="I19" s="120"/>
      <c r="J19" s="120">
        <f>IFERROR(IF(GETPIVOTDATA("F9",'pivot1-3 index'!$A$80,"År",2021)&gt;6,(GETPIVOTDATA("F9",'pivot1-3 index'!$U$80,"År",2021)),""),"")</f>
        <v>10</v>
      </c>
      <c r="K19" s="120">
        <f>IFERROR(IF(GETPIVOTDATA("F9",'pivot1-3 index'!$A$80,"År",2022)&gt;4,(GETPIVOTDATA("F9",'pivot1-3 index'!$U$80,"År",2022)),""),"")</f>
        <v>9.0740740740740744</v>
      </c>
      <c r="L19" s="120">
        <f>IFERROR(IF(GETPIVOTDATA("F9",'pivot1-3 index'!$A$80,"År",2023)&gt;4,(GETPIVOTDATA("F9",'pivot1-3 index'!$U$80,"År",2023)),""),"")</f>
        <v>10</v>
      </c>
      <c r="M19" s="122" t="s">
        <v>193</v>
      </c>
      <c r="N19" s="120">
        <v>10</v>
      </c>
      <c r="O19" s="123">
        <v>10</v>
      </c>
    </row>
    <row r="20" spans="3:15" ht="15.5" x14ac:dyDescent="0.35">
      <c r="C20" s="115" t="s">
        <v>241</v>
      </c>
      <c r="D20" s="116"/>
      <c r="E20" s="121"/>
      <c r="F20" s="120" t="str">
        <f>IFERROR(IF(GETPIVOTDATA("F10",'pivot1-3 index'!$A$89,"År",2019)&gt;6,(GETPIVOTDATA("F10",'pivot1-3 index'!$U$89,"År",2019)),""),"")</f>
        <v/>
      </c>
      <c r="G20" s="121"/>
      <c r="H20" s="120">
        <f>IFERROR(IF(GETPIVOTDATA("F10",'pivot1-3 index'!$A$89,"År",2020)&gt;6,(GETPIVOTDATA("F10",'pivot1-3 index'!$U$89,"År",2020)),""),"")</f>
        <v>10</v>
      </c>
      <c r="I20" s="120"/>
      <c r="J20" s="120">
        <f>IFERROR(IF(GETPIVOTDATA("F10",'pivot1-3 index'!$A$89,"År",2021)&gt;6,(GETPIVOTDATA("F10",'pivot1-3 index'!$U$89,"År",2021)),""),"")</f>
        <v>10</v>
      </c>
      <c r="K20" s="120">
        <f>IFERROR(IF(GETPIVOTDATA("F10",'pivot1-3 index'!$A$89,"År",2022)&gt;4,(GETPIVOTDATA("F10",'pivot1-3 index'!$U$89,"År",2022)),""),"")</f>
        <v>8.7931034482758612</v>
      </c>
      <c r="L20" s="120">
        <f>IFERROR(IF(GETPIVOTDATA("F10",'pivot1-3 index'!$A$89,"År",2023)&gt;4,(GETPIVOTDATA("F10",'pivot1-3 index'!$U$89,"År",2023)),""),"")</f>
        <v>8.8461538461538467</v>
      </c>
      <c r="M20" s="122" t="s">
        <v>193</v>
      </c>
      <c r="N20" s="120">
        <v>8.125</v>
      </c>
      <c r="O20" s="123">
        <v>8.8461538461538467</v>
      </c>
    </row>
    <row r="21" spans="3:15" ht="31" x14ac:dyDescent="0.35">
      <c r="C21" s="115" t="s">
        <v>242</v>
      </c>
      <c r="D21" s="116"/>
      <c r="E21" s="121"/>
      <c r="F21" s="120">
        <f>IFERROR(IF(GETPIVOTDATA("F11",'pivot1-3 index'!$A$99,"År",2019)&gt;6,(GETPIVOTDATA("F11",'pivot1-3 index'!$U$99,"År",2019)),""),"")</f>
        <v>10</v>
      </c>
      <c r="G21" s="121"/>
      <c r="H21" s="120">
        <f>IFERROR(IF(GETPIVOTDATA("F11",'pivot1-3 index'!$A$99,"År",2020)&gt;6,(GETPIVOTDATA("F11",'pivot1-3 index'!$U$99,"År",2020)),""),"")</f>
        <v>10</v>
      </c>
      <c r="I21" s="120"/>
      <c r="J21" s="120">
        <f>IFERROR(IF(GETPIVOTDATA("F11",'pivot1-3 index'!$A$99,"År",2021)&gt;6,(GETPIVOTDATA("F11",'pivot1-3 index'!$U$99,"År",2021)),""),"")</f>
        <v>10</v>
      </c>
      <c r="K21" s="120">
        <f>IFERROR(IF(GETPIVOTDATA("F11",'pivot1-3 index'!$A$99,"År",2022)&gt;4,(GETPIVOTDATA("F11",'pivot1-3 index'!$U$99,"År",2022)),""),"")</f>
        <v>9.0384615384615383</v>
      </c>
      <c r="L21" s="120">
        <f>IFERROR(IF(GETPIVOTDATA("F11",'pivot1-3 index'!$A$99,"År",2023)&gt;4,(GETPIVOTDATA("F11",'pivot1-3 index'!$U$99,"År",2023)),""),"")</f>
        <v>10</v>
      </c>
      <c r="M21" s="122" t="s">
        <v>193</v>
      </c>
      <c r="N21" s="120">
        <v>10</v>
      </c>
      <c r="O21" s="123">
        <v>10</v>
      </c>
    </row>
    <row r="22" spans="3:15" ht="15.5" x14ac:dyDescent="0.35">
      <c r="C22" s="115" t="s">
        <v>77</v>
      </c>
      <c r="D22" s="116"/>
      <c r="E22" s="121"/>
      <c r="F22" s="120" t="s">
        <v>189</v>
      </c>
      <c r="G22" s="121"/>
      <c r="H22" s="120" t="s">
        <v>189</v>
      </c>
      <c r="I22" s="120"/>
      <c r="J22" s="120" t="s">
        <v>189</v>
      </c>
      <c r="K22" s="120" t="s">
        <v>189</v>
      </c>
      <c r="L22" s="120" t="s">
        <v>189</v>
      </c>
      <c r="M22" s="122" t="s">
        <v>189</v>
      </c>
      <c r="N22" s="120" t="s">
        <v>189</v>
      </c>
      <c r="O22" s="123" t="s">
        <v>189</v>
      </c>
    </row>
    <row r="23" spans="3:15" ht="15.5" x14ac:dyDescent="0.35">
      <c r="C23" s="115" t="s">
        <v>230</v>
      </c>
      <c r="D23" s="116"/>
      <c r="E23" s="121"/>
      <c r="F23" s="120">
        <f>IFERROR(IF(GETPIVOTDATA("F14",'pivot1-3 index'!$A$117,"År",2019)&gt;6,(GETPIVOTDATA("F14",'pivot1-3 index'!$U$117,"År",2019)),""),"")</f>
        <v>10</v>
      </c>
      <c r="G23" s="121"/>
      <c r="H23" s="120">
        <f>IFERROR(IF(GETPIVOTDATA("F14",'pivot1-3 index'!$A$117,"År",2020)&gt;6,(GETPIVOTDATA("F14",'pivot1-3 index'!$U$117,"År",2020)),""),"")</f>
        <v>10</v>
      </c>
      <c r="I23" s="120"/>
      <c r="J23" s="120">
        <f>IFERROR(IF(GETPIVOTDATA("F14",'pivot1-3 index'!$A$117,"År",2021)&gt;6,(GETPIVOTDATA("F14",'pivot1-3 index'!$U$117,"År",2021)),""),"")</f>
        <v>10</v>
      </c>
      <c r="K23" s="120">
        <f>IFERROR(IF(GETPIVOTDATA("F14",'pivot1-3 index'!$A$117,"År",2022)&gt;4,(GETPIVOTDATA("F14",'pivot1-3 index'!$U$117,"År",2022)),""),"")</f>
        <v>8.4782608695652169</v>
      </c>
      <c r="L23" s="120">
        <f>IFERROR(IF(GETPIVOTDATA("F14",'pivot1-3 index'!$A$117,"År",2023)&gt;4,(GETPIVOTDATA("F14",'pivot1-3 index'!$U$117,"År",2023)),""),"")</f>
        <v>10</v>
      </c>
      <c r="M23" s="122" t="s">
        <v>193</v>
      </c>
      <c r="N23" s="120">
        <v>10</v>
      </c>
      <c r="O23" s="123">
        <v>10</v>
      </c>
    </row>
    <row r="24" spans="3:15" ht="15.5" x14ac:dyDescent="0.35">
      <c r="C24" s="115" t="s">
        <v>231</v>
      </c>
      <c r="D24" s="116"/>
      <c r="E24" s="121"/>
      <c r="F24" s="120">
        <f>IFERROR(IF(GETPIVOTDATA("F15",'pivot1-3 index'!$A$125,"År",2019)&gt;6,(GETPIVOTDATA("F15",'pivot1-3 index'!$U$125,"År",2019)),""),"")</f>
        <v>4.5454545454545459</v>
      </c>
      <c r="G24" s="121"/>
      <c r="H24" s="120">
        <f>IFERROR(IF(GETPIVOTDATA("F15",'pivot1-3 index'!$A$125,"År",2020)&gt;6,(GETPIVOTDATA("F15",'pivot1-3 index'!$U$125,"År",2020)),""),"")</f>
        <v>7.2727272727272725</v>
      </c>
      <c r="I24" s="120"/>
      <c r="J24" s="120">
        <f>IFERROR(IF(GETPIVOTDATA("F15",'pivot1-3 index'!$A$125,"År",2021)&gt;6,(GETPIVOTDATA("F15",'pivot1-3 index'!$U$125,"År",2021)),""),"")</f>
        <v>6.666666666666667</v>
      </c>
      <c r="K24" s="120">
        <f>IFERROR(IF(GETPIVOTDATA("F15",'pivot1-3 index'!$A$125,"År",2022)&gt;4,(GETPIVOTDATA("F15",'pivot1-3 index'!$U$125,"År",2022)),""),"")</f>
        <v>7.8260869565217392</v>
      </c>
      <c r="L24" s="120">
        <f>IFERROR(IF(GETPIVOTDATA("F15",'pivot1-3 index'!$A$125,"År",2023)&gt;4,(GETPIVOTDATA("F15",'pivot1-3 index'!$U$125,"År",2023)),""),"")</f>
        <v>9.0909090909090917</v>
      </c>
      <c r="M24" s="122" t="s">
        <v>193</v>
      </c>
      <c r="N24" s="120">
        <v>9.2857142857142865</v>
      </c>
      <c r="O24" s="123">
        <v>9.0909090909090917</v>
      </c>
    </row>
    <row r="25" spans="3:15" ht="15.5" x14ac:dyDescent="0.35">
      <c r="C25" s="115" t="s">
        <v>232</v>
      </c>
      <c r="D25" s="116"/>
      <c r="E25" s="121"/>
      <c r="F25" s="120">
        <f>IFERROR(IF(GETPIVOTDATA("F16",'pivot1-3 index'!$A$134,"År",2019)&gt;6,(GETPIVOTDATA("F16",'pivot1-3 index'!$U$134,"År",2019)),""),"")</f>
        <v>9.0909090909090917</v>
      </c>
      <c r="G25" s="121"/>
      <c r="H25" s="120">
        <f>IFERROR(IF(GETPIVOTDATA("F16",'pivot1-3 index'!$A$134,"År",2020)&gt;6,(GETPIVOTDATA("F16",'pivot1-3 index'!$U$134,"År",2020)),""),"")</f>
        <v>10</v>
      </c>
      <c r="I25" s="120"/>
      <c r="J25" s="120">
        <f>IFERROR(IF(GETPIVOTDATA("F16",'pivot1-3 index'!$A$134,"År",2021)&gt;6,(GETPIVOTDATA("F16",'pivot1-3 index'!$U$134,"År",2021)),""),"")</f>
        <v>10</v>
      </c>
      <c r="K25" s="120">
        <f>IFERROR(IF(GETPIVOTDATA("F16",'pivot1-3 index'!$A$134,"År",2022)&gt;4,(GETPIVOTDATA("F16",'pivot1-3 index'!$U$134,"År",2022)),""),"")</f>
        <v>8.9130434782608692</v>
      </c>
      <c r="L25" s="120">
        <f>IFERROR(IF(GETPIVOTDATA("F16",'pivot1-3 index'!$A$134,"År",2023)&gt;4,(GETPIVOTDATA("F16",'pivot1-3 index'!$U$134,"År",2023)),""),"")</f>
        <v>9.5833333333333339</v>
      </c>
      <c r="M25" s="122">
        <v>10</v>
      </c>
      <c r="N25" s="120">
        <v>9.1666666666666661</v>
      </c>
      <c r="O25" s="123">
        <v>9.5833333333333339</v>
      </c>
    </row>
    <row r="26" spans="3:15" ht="31" x14ac:dyDescent="0.35">
      <c r="C26" s="115" t="s">
        <v>233</v>
      </c>
      <c r="D26" s="116"/>
      <c r="E26" s="121"/>
      <c r="F26" s="120">
        <f>IFERROR(IF(GETPIVOTDATA("F17",'pivot1-3 index'!$A$144,"År",2019)&gt;6,(GETPIVOTDATA("F17",'pivot1-3 index'!$U$144,"År",2019)),""),"")</f>
        <v>9</v>
      </c>
      <c r="G26" s="121"/>
      <c r="H26" s="120">
        <f>IFERROR(IF(GETPIVOTDATA("F17",'pivot1-3 index'!$A$144,"År",2020)&gt;6,(GETPIVOTDATA("F17",'pivot1-3 index'!$U$144,"År",2020)),""),"")</f>
        <v>10</v>
      </c>
      <c r="I26" s="120"/>
      <c r="J26" s="120">
        <f>IFERROR(IF(GETPIVOTDATA("F17",'pivot1-3 index'!$A$144,"År",2021)&gt;6,(GETPIVOTDATA("F17",'pivot1-3 index'!$U$144,"År",2021)),""),"")</f>
        <v>10</v>
      </c>
      <c r="K26" s="120">
        <f>IFERROR(IF(GETPIVOTDATA("F17",'pivot1-3 index'!$A$144,"År",2022)&gt;4,(GETPIVOTDATA("F17",'pivot1-3 index'!$U$144,"År",2022)),""),"")</f>
        <v>8.9130434782608692</v>
      </c>
      <c r="L26" s="120">
        <f>IFERROR(IF(GETPIVOTDATA("F17",'pivot1-3 index'!$A$144,"År",2023)&gt;4,(GETPIVOTDATA("F17",'pivot1-3 index'!$U$144,"År",2023)),""),"")</f>
        <v>10</v>
      </c>
      <c r="M26" s="122" t="s">
        <v>193</v>
      </c>
      <c r="N26" s="120">
        <v>10</v>
      </c>
      <c r="O26" s="123">
        <v>10</v>
      </c>
    </row>
    <row r="27" spans="3:15" ht="31" x14ac:dyDescent="0.35">
      <c r="C27" s="115" t="s">
        <v>234</v>
      </c>
      <c r="D27" s="116"/>
      <c r="E27" s="121"/>
      <c r="F27" s="120">
        <f>IFERROR(IF(GETPIVOTDATA("F18",'pivot1-3 index'!$A$153,"År",2019)&gt;6,(GETPIVOTDATA("F18",'pivot1-3 index'!$U$153,"År",2019)),""),"")</f>
        <v>9.1666666666666661</v>
      </c>
      <c r="G27" s="121"/>
      <c r="H27" s="120">
        <f>IFERROR(IF(GETPIVOTDATA("F18",'pivot1-3 index'!$A$153,"År",2020)&gt;6,(GETPIVOTDATA("F18",'pivot1-3 index'!$U$153,"År",2020)),""),"")</f>
        <v>10</v>
      </c>
      <c r="I27" s="120"/>
      <c r="J27" s="120">
        <f>IFERROR(IF(GETPIVOTDATA("F18",'pivot1-3 index'!$A$153,"År",2021)&gt;6,(GETPIVOTDATA("F18",'pivot1-3 index'!$U$153,"År",2021)),""),"")</f>
        <v>10</v>
      </c>
      <c r="K27" s="120">
        <f>IFERROR(IF(GETPIVOTDATA("F18",'pivot1-3 index'!$A$153,"År",2022)&gt;4,(GETPIVOTDATA("F18",'pivot1-3 index'!$U$153,"År",2022)),""),"")</f>
        <v>9.7826086956521738</v>
      </c>
      <c r="L27" s="120">
        <f>IFERROR(IF(GETPIVOTDATA("F18",'pivot1-3 index'!$A$153,"År",2023)&gt;4,(GETPIVOTDATA("F18",'pivot1-3 index'!$U$153,"År",2023)),""),"")</f>
        <v>9.615384615384615</v>
      </c>
      <c r="M27" s="122">
        <v>9</v>
      </c>
      <c r="N27" s="120">
        <v>10</v>
      </c>
      <c r="O27" s="123">
        <v>9.615384615384615</v>
      </c>
    </row>
    <row r="28" spans="3:15" ht="15.5" x14ac:dyDescent="0.35">
      <c r="C28" s="115" t="s">
        <v>235</v>
      </c>
      <c r="D28" s="116"/>
      <c r="E28" s="121"/>
      <c r="F28" s="120">
        <f>IFERROR(IF(GETPIVOTDATA("F19",'pivot1-3 index'!$A$162,"År",2019)&gt;6,(GETPIVOTDATA("F19",'pivot1-3 index'!$U$162,"År",2019)),""),"")</f>
        <v>8.3333333333333339</v>
      </c>
      <c r="G28" s="121"/>
      <c r="H28" s="120">
        <f>IFERROR(IF(GETPIVOTDATA("F19",'pivot1-3 index'!$A$162,"År",2020)&gt;6,(GETPIVOTDATA("F19",'pivot1-3 index'!$U$162,"År",2020)),""),"")</f>
        <v>10</v>
      </c>
      <c r="I28" s="120"/>
      <c r="J28" s="120">
        <f>IFERROR(IF(GETPIVOTDATA("F19",'pivot1-3 index'!$A$162,"År",2021)&gt;6,(GETPIVOTDATA("F19",'pivot1-3 index'!$U$162,"År",2021)),""),"")</f>
        <v>10</v>
      </c>
      <c r="K28" s="120">
        <f>IFERROR(IF(GETPIVOTDATA("F19",'pivot1-3 index'!$A$162,"År",2022)&gt;4,(GETPIVOTDATA("F19",'pivot1-3 index'!$U$162,"År",2022)),""),"")</f>
        <v>9.5652173913043477</v>
      </c>
      <c r="L28" s="120">
        <f>IFERROR(IF(GETPIVOTDATA("F19",'pivot1-3 index'!$A$162,"År",2023)&gt;4,(GETPIVOTDATA("F19",'pivot1-3 index'!$U$162,"År",2023)),""),"")</f>
        <v>9.1666666666666661</v>
      </c>
      <c r="M28" s="122" t="s">
        <v>193</v>
      </c>
      <c r="N28" s="120">
        <v>9.2857142857142865</v>
      </c>
      <c r="O28" s="123">
        <v>9.1666666666666661</v>
      </c>
    </row>
    <row r="29" spans="3:15" ht="15.5" x14ac:dyDescent="0.35">
      <c r="C29" s="115" t="s">
        <v>236</v>
      </c>
      <c r="D29" s="116"/>
      <c r="E29" s="121"/>
      <c r="F29" s="120">
        <f>IFERROR(IF(GETPIVOTDATA("F20",'pivot1-3 index'!$A$171,"År",2019)&gt;6,(GETPIVOTDATA("F20",'pivot1-3 index'!$U$171,"År",2019)),""),"")</f>
        <v>10</v>
      </c>
      <c r="G29" s="121"/>
      <c r="H29" s="120">
        <f>IFERROR(IF(GETPIVOTDATA("F20",'pivot1-3 index'!$A$171,"År",2020)&gt;6,(GETPIVOTDATA("F20",'pivot1-3 index'!$U$171,"År",2020)),""),"")</f>
        <v>10</v>
      </c>
      <c r="I29" s="120"/>
      <c r="J29" s="120">
        <f>IFERROR(IF(GETPIVOTDATA("F20",'pivot1-3 index'!$A$171,"År",2021)&gt;6,(GETPIVOTDATA("F20",'pivot1-3 index'!$U$171,"År",2021)),""),"")</f>
        <v>10</v>
      </c>
      <c r="K29" s="120">
        <f>IFERROR(IF(GETPIVOTDATA("F20",'pivot1-3 index'!$A$171,"År",2022)&gt;4,(GETPIVOTDATA("F20",'pivot1-3 index'!$U$171,"År",2022)),""),"")</f>
        <v>9.3478260869565215</v>
      </c>
      <c r="L29" s="120">
        <f>IFERROR(IF(GETPIVOTDATA("F20",'pivot1-3 index'!$A$171,"År",2023)&gt;4,(GETPIVOTDATA("F20",'pivot1-3 index'!$U$171,"År",2023)),""),"")</f>
        <v>9.615384615384615</v>
      </c>
      <c r="M29" s="122">
        <v>10</v>
      </c>
      <c r="N29" s="120">
        <v>9.2857142857142865</v>
      </c>
      <c r="O29" s="123">
        <v>9.615384615384615</v>
      </c>
    </row>
    <row r="30" spans="3:15" ht="15.5" x14ac:dyDescent="0.35">
      <c r="C30" s="115" t="s">
        <v>237</v>
      </c>
      <c r="D30" s="116"/>
      <c r="E30" s="121"/>
      <c r="F30" s="120">
        <f>IFERROR(IF(GETPIVOTDATA("F21",'pivot1-3 index'!$A$180,"År",2019)&gt;6,(GETPIVOTDATA("F21",'pivot1-3 index'!$U$180,"År",2019)),""),"")</f>
        <v>10</v>
      </c>
      <c r="G30" s="121"/>
      <c r="H30" s="120">
        <f>IFERROR(IF(GETPIVOTDATA("F21",'pivot1-3 index'!$A$180,"År",2020)&gt;6,(GETPIVOTDATA("F21",'pivot1-3 index'!$U$180,"År",2020)),""),"")</f>
        <v>10</v>
      </c>
      <c r="I30" s="120"/>
      <c r="J30" s="120">
        <f>IFERROR(IF(GETPIVOTDATA("F21",'pivot1-3 index'!$A$180,"År",2021)&gt;6,(GETPIVOTDATA("F21",'pivot1-3 index'!$U$180,"År",2021)),""),"")</f>
        <v>10</v>
      </c>
      <c r="K30" s="120">
        <f>IFERROR(IF(GETPIVOTDATA("F21",'pivot1-3 index'!$A$180,"År",2022)&gt;4,(GETPIVOTDATA("F21",'pivot1-3 index'!$U$180,"År",2022)),""),"")</f>
        <v>8.4782608695652169</v>
      </c>
      <c r="L30" s="120">
        <f>IFERROR(IF(GETPIVOTDATA("F21",'pivot1-3 index'!$A$180,"År",2023)&gt;4,(GETPIVOTDATA("F21",'pivot1-3 index'!$U$180,"År",2023)),""),"")</f>
        <v>9</v>
      </c>
      <c r="M30" s="122">
        <v>9</v>
      </c>
      <c r="N30" s="120" t="s">
        <v>193</v>
      </c>
      <c r="O30" s="123">
        <v>9</v>
      </c>
    </row>
    <row r="31" spans="3:15" ht="31" x14ac:dyDescent="0.35">
      <c r="C31" s="115" t="s">
        <v>229</v>
      </c>
      <c r="D31" s="116"/>
      <c r="E31" s="121"/>
      <c r="F31" s="120">
        <f>IFERROR(IF(GETPIVOTDATA("F22",'pivot1-3 index'!$A$189,"År",2019)&gt;6,(GETPIVOTDATA("F22",'pivot1-3 index'!$U$189,"År",2019)),""),"")</f>
        <v>10</v>
      </c>
      <c r="G31" s="121"/>
      <c r="H31" s="120">
        <f>IFERROR(IF(GETPIVOTDATA("F22",'pivot1-3 index'!$A$189,"År",2020)&gt;6,(GETPIVOTDATA("F22",'pivot1-3 index'!$U$189,"År",2020)),""),"")</f>
        <v>10</v>
      </c>
      <c r="I31" s="120"/>
      <c r="J31" s="120">
        <f>IFERROR(IF(GETPIVOTDATA("F22",'pivot1-3 index'!$A$189,"År",2021)&gt;6,(GETPIVOTDATA("F22",'pivot1-3 index'!$U$189,"År",2021)),""),"")</f>
        <v>10</v>
      </c>
      <c r="K31" s="120">
        <f>IFERROR(IF(GETPIVOTDATA("F22",'pivot1-3 index'!$A$189,"År",2022)&gt;4,(GETPIVOTDATA("F22",'pivot1-3 index'!$U$189,"År",2022)),""),"")</f>
        <v>9.3181818181818183</v>
      </c>
      <c r="L31" s="120">
        <f>IFERROR(IF(GETPIVOTDATA("F22",'pivot1-3 index'!$A$189,"År",2023)&gt;4,(GETPIVOTDATA("F22",'pivot1-3 index'!$U$189,"År",2023)),""),"")</f>
        <v>9.5833333333333339</v>
      </c>
      <c r="M31" s="122" t="s">
        <v>193</v>
      </c>
      <c r="N31" s="120">
        <v>9.2857142857142865</v>
      </c>
      <c r="O31" s="123">
        <v>9.5833333333333339</v>
      </c>
    </row>
  </sheetData>
  <sheetProtection algorithmName="SHA-512" hashValue="5ml54MVyVQi0CyM+PVjdZPKm3DgfzkkKxcUnp0/XiNeY5A5vuCRqli9sInTGV8eEvzwyB//1hQEZbJWPXzeg6Q==" saltValue="cOZAi7WpsORTEIHXlrGLVA==" spinCount="100000" sheet="1" scenarios="1" autoFilter="0" pivotTables="0"/>
  <mergeCells count="2">
    <mergeCell ref="M10:O10"/>
    <mergeCell ref="E11:L11"/>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5CEDA-E000-4AD8-A8BD-A05AAE056F67}">
  <sheetPr>
    <tabColor theme="6" tint="0.79998168889431442"/>
  </sheetPr>
  <dimension ref="B1:V53"/>
  <sheetViews>
    <sheetView showGridLines="0" showRowColHeaders="0" topLeftCell="A3" workbookViewId="0">
      <selection activeCell="M31" sqref="M31"/>
    </sheetView>
  </sheetViews>
  <sheetFormatPr defaultRowHeight="14.5" x14ac:dyDescent="0.35"/>
  <cols>
    <col min="1" max="1" width="5.1796875" customWidth="1"/>
    <col min="2" max="2" width="20.7265625" customWidth="1"/>
    <col min="3" max="11" width="10.54296875" customWidth="1"/>
    <col min="12" max="12" width="13" customWidth="1"/>
    <col min="13" max="17" width="10.54296875" customWidth="1"/>
    <col min="18" max="18" width="11.453125" customWidth="1"/>
    <col min="19" max="22" width="10.54296875" customWidth="1"/>
  </cols>
  <sheetData>
    <row r="1" spans="2:22" s="126" customFormat="1" hidden="1" x14ac:dyDescent="0.35">
      <c r="C1" s="126" t="s">
        <v>73</v>
      </c>
      <c r="D1" s="126" t="s">
        <v>5</v>
      </c>
      <c r="E1" s="126" t="s">
        <v>6</v>
      </c>
      <c r="F1" s="126" t="s">
        <v>7</v>
      </c>
      <c r="G1" s="126" t="s">
        <v>8</v>
      </c>
      <c r="H1" s="126" t="s">
        <v>9</v>
      </c>
      <c r="I1" s="126" t="s">
        <v>10</v>
      </c>
      <c r="J1" s="126" t="s">
        <v>11</v>
      </c>
      <c r="K1" s="126" t="s">
        <v>12</v>
      </c>
      <c r="L1" s="126" t="s">
        <v>13</v>
      </c>
      <c r="M1" s="126" t="s">
        <v>14</v>
      </c>
      <c r="N1" s="126" t="s">
        <v>15</v>
      </c>
      <c r="O1" s="126" t="s">
        <v>16</v>
      </c>
      <c r="P1" s="126" t="s">
        <v>17</v>
      </c>
      <c r="Q1" s="126" t="s">
        <v>18</v>
      </c>
      <c r="R1" s="126" t="s">
        <v>19</v>
      </c>
      <c r="S1" s="126" t="s">
        <v>20</v>
      </c>
      <c r="T1" s="126" t="s">
        <v>21</v>
      </c>
      <c r="U1" s="126" t="s">
        <v>22</v>
      </c>
      <c r="V1" s="126" t="s">
        <v>23</v>
      </c>
    </row>
    <row r="2" spans="2:22" s="126" customFormat="1" hidden="1" x14ac:dyDescent="0.35">
      <c r="C2" s="126">
        <f>'Medelvärden 1-3'!H12</f>
        <v>9.6296296296296298</v>
      </c>
      <c r="D2" s="126">
        <f>'Medelvärden 1-3'!H13</f>
        <v>10</v>
      </c>
      <c r="E2" s="126">
        <f>'Medelvärden 1-3'!H14</f>
        <v>10</v>
      </c>
      <c r="F2" s="126">
        <f>'Medelvärden 1-3'!H15</f>
        <v>10</v>
      </c>
      <c r="G2" s="126">
        <f>'Medelvärden 1-3'!H16</f>
        <v>9.0476190476190474</v>
      </c>
      <c r="H2" s="126">
        <f>'Medelvärden 1-3'!H17</f>
        <v>9.6</v>
      </c>
      <c r="I2" s="126">
        <f>'Medelvärden 1-3'!H18</f>
        <v>10</v>
      </c>
      <c r="J2" s="126">
        <f>'Medelvärden 1-3'!H19</f>
        <v>10</v>
      </c>
      <c r="K2" s="126">
        <f>'Medelvärden 1-3'!H20</f>
        <v>10</v>
      </c>
      <c r="L2" s="126">
        <f>'Medelvärden 1-3'!H21</f>
        <v>10</v>
      </c>
      <c r="M2" s="126" t="str">
        <f>'Medelvärden 1-3'!H22</f>
        <v>N/A</v>
      </c>
      <c r="N2" s="126">
        <f>'Medelvärden 1-3'!H23</f>
        <v>10</v>
      </c>
      <c r="O2" s="126">
        <f>'Medelvärden 1-3'!H24</f>
        <v>7.2727272727272725</v>
      </c>
      <c r="P2" s="126">
        <f>'Medelvärden 1-3'!H25</f>
        <v>10</v>
      </c>
      <c r="Q2" s="126">
        <f>'Medelvärden 1-3'!H26</f>
        <v>10</v>
      </c>
      <c r="R2" s="126">
        <f>'Medelvärden 1-3'!H27</f>
        <v>10</v>
      </c>
      <c r="S2" s="126">
        <f>'Medelvärden 1-3'!H28</f>
        <v>10</v>
      </c>
      <c r="T2" s="126">
        <f>'Medelvärden 1-3'!H29</f>
        <v>10</v>
      </c>
      <c r="U2" s="126">
        <f>'Medelvärden 1-3'!H30</f>
        <v>10</v>
      </c>
      <c r="V2" s="126">
        <f>'Medelvärden 1-3'!H31</f>
        <v>10</v>
      </c>
    </row>
    <row r="4" spans="2:22" ht="16.5" x14ac:dyDescent="0.35">
      <c r="B4" s="110" t="s">
        <v>218</v>
      </c>
      <c r="C4" s="111"/>
      <c r="D4" s="111"/>
      <c r="E4" s="170">
        <v>2</v>
      </c>
      <c r="F4" s="112"/>
      <c r="G4" s="165"/>
      <c r="H4" s="165"/>
      <c r="I4" s="165"/>
      <c r="J4" s="165"/>
      <c r="K4" s="165"/>
      <c r="L4" s="165"/>
      <c r="M4" s="165"/>
      <c r="N4" s="165"/>
      <c r="O4" s="165"/>
      <c r="P4" s="165"/>
      <c r="Q4" s="165"/>
      <c r="R4" s="165"/>
      <c r="S4" s="165"/>
      <c r="T4" s="165"/>
      <c r="U4" s="165"/>
      <c r="V4" s="165"/>
    </row>
    <row r="5" spans="2:22" x14ac:dyDescent="0.35">
      <c r="B5" s="127" t="s">
        <v>187</v>
      </c>
      <c r="C5" s="111"/>
      <c r="D5" s="111"/>
      <c r="E5" s="111"/>
      <c r="F5" s="112"/>
      <c r="G5" s="111"/>
      <c r="H5" s="111"/>
      <c r="I5" s="111"/>
      <c r="J5" s="111"/>
      <c r="K5" s="111"/>
      <c r="L5" s="111"/>
      <c r="M5" s="111"/>
      <c r="N5" s="111"/>
      <c r="O5" s="111"/>
      <c r="P5" s="111"/>
      <c r="Q5" s="111"/>
      <c r="R5" s="111"/>
      <c r="S5" s="111"/>
      <c r="T5" s="111"/>
      <c r="U5" s="111"/>
      <c r="V5" s="111"/>
    </row>
    <row r="6" spans="2:22" ht="15" customHeight="1" x14ac:dyDescent="0.35">
      <c r="B6" s="161" t="s">
        <v>217</v>
      </c>
      <c r="D6" s="103"/>
      <c r="E6" s="103"/>
      <c r="F6" s="103"/>
      <c r="G6" s="103"/>
      <c r="H6" s="103"/>
      <c r="I6" s="103"/>
      <c r="J6" s="103"/>
      <c r="K6" s="103"/>
      <c r="L6" s="103"/>
      <c r="M6" s="103"/>
      <c r="N6" s="103"/>
      <c r="O6" s="103"/>
      <c r="P6" s="103"/>
      <c r="Q6" s="103"/>
      <c r="R6" s="103"/>
      <c r="S6" s="103"/>
      <c r="T6" s="103"/>
      <c r="U6" s="103"/>
      <c r="V6" s="103"/>
    </row>
    <row r="7" spans="2:22" s="126" customFormat="1" ht="19" customHeight="1" x14ac:dyDescent="0.35">
      <c r="B7" s="160"/>
      <c r="C7" s="169">
        <f>IFERROR(IF(GETPIVOTDATA("F2",'pivot1-3 index'!$A$19,"År",2023)&gt;4,(GETPIVOTDATA("F2",'pivot1-3 index'!$U$19,"År",2023)),""),"")</f>
        <v>10</v>
      </c>
      <c r="D7" s="170">
        <f>IFERROR(IF(GETPIVOTDATA("F3",'pivot1-3 index'!$A$27,"År",2023)&gt;4,(GETPIVOTDATA("F3",'pivot1-3 index'!$U$27,"År",2023)),""),"")</f>
        <v>10</v>
      </c>
      <c r="E7" s="170">
        <f>IFERROR(IF(GETPIVOTDATA("F4",'pivot1-3 index'!$A$35,"År",2023)&gt;4,(GETPIVOTDATA("F4",'pivot1-3 index'!$U$35,"År",2023)),""),"")</f>
        <v>9.545454545454545</v>
      </c>
      <c r="F7" s="170">
        <f>IFERROR(IF(GETPIVOTDATA("F5",'pivot1-3 index'!$A$43,"År",2023)&gt;4,(GETPIVOTDATA("F5",'pivot1-3 index'!$U$43,"År",2023)),""),"")</f>
        <v>10</v>
      </c>
      <c r="G7" s="170">
        <v>7.333333333333333</v>
      </c>
      <c r="H7" s="170">
        <f>IFERROR(IF(GETPIVOTDATA("F7",'pivot1-3 index'!$A$61,"År",2023)&gt;4,(GETPIVOTDATA("F7",'pivot1-3 index'!$U$61,"År",2023)),""),"")</f>
        <v>9.615384615384615</v>
      </c>
      <c r="I7" s="170">
        <f>IFERROR(IF(GETPIVOTDATA("F8",'pivot1-3 index'!$A$70,"År",2023)&gt;4,(GETPIVOTDATA("F8",'pivot1-3 index'!$U$70,"År",2023)),""),"")</f>
        <v>10</v>
      </c>
      <c r="J7" s="170">
        <f>IFERROR(IF(GETPIVOTDATA("F9",'pivot1-3 index'!$A$80,"År",2023)&gt;4,(GETPIVOTDATA("F9",'pivot1-3 index'!$U$80,"År",2023)),""),"")</f>
        <v>10</v>
      </c>
      <c r="K7" s="170">
        <f>IFERROR(IF(GETPIVOTDATA("F10",'pivot1-3 index'!$A$89,"År",2023)&gt;4,(GETPIVOTDATA("F10",'pivot1-3 index'!$U$89,"År",2023)),""),"")</f>
        <v>8.8461538461538467</v>
      </c>
      <c r="L7" s="170">
        <f>IFERROR(IF(GETPIVOTDATA("F11",'pivot1-3 index'!$A$99,"År",2023)&gt;4,(GETPIVOTDATA("F11",'pivot1-3 index'!$U$99,"År",2023)),""),"")</f>
        <v>10</v>
      </c>
      <c r="M7" s="171" t="s">
        <v>189</v>
      </c>
      <c r="N7" s="169">
        <f>IFERROR(IF(GETPIVOTDATA("F14",'pivot1-3 index'!$A$117,"År",2023)&gt;4,(GETPIVOTDATA("F14",'pivot1-3 index'!$U$117,"År",2023)),""),"")</f>
        <v>10</v>
      </c>
      <c r="O7" s="169">
        <f>IFERROR(IF(GETPIVOTDATA("F15",'pivot1-3 index'!$A$125,"År",2023)&gt;4,(GETPIVOTDATA("F15",'pivot1-3 index'!$U$125,"År",2023)),""),"")</f>
        <v>9.0909090909090917</v>
      </c>
      <c r="P7" s="169">
        <f>IFERROR(IF(GETPIVOTDATA("F16",'pivot1-3 index'!$A$134,"År",2023)&gt;4,(GETPIVOTDATA("F16",'pivot1-3 index'!$U$134,"År",2023)),""),"")</f>
        <v>9.5833333333333339</v>
      </c>
      <c r="Q7" s="169">
        <f>IFERROR(IF(GETPIVOTDATA("F17",'pivot1-3 index'!$A$144,"År",2023)&gt;4,(GETPIVOTDATA("F17",'pivot1-3 index'!$U$144,"År",2023)),""),"")</f>
        <v>10</v>
      </c>
      <c r="R7" s="169">
        <f>IFERROR(IF(GETPIVOTDATA("F18",'pivot1-3 index'!$A$153,"År",2023)&gt;4,(GETPIVOTDATA("F18",'pivot1-3 index'!$U$153,"År",2023)),""),"")</f>
        <v>9.615384615384615</v>
      </c>
      <c r="S7" s="169">
        <f>IFERROR(IF(GETPIVOTDATA("F19",'pivot1-3 index'!$A$162,"År",2023)&gt;4,(GETPIVOTDATA("F19",'pivot1-3 index'!$U$162,"År",2023)),""),"")</f>
        <v>9.1666666666666661</v>
      </c>
      <c r="T7" s="169">
        <f>IFERROR(IF(GETPIVOTDATA("F20",'pivot1-3 index'!$A$171,"År",2023)&gt;4,(GETPIVOTDATA("F20",'pivot1-3 index'!$U$171,"År",2023)),""),"")</f>
        <v>9.615384615384615</v>
      </c>
      <c r="U7" s="169">
        <f>IFERROR(IF(GETPIVOTDATA("F21",'pivot1-3 index'!$A$180,"År",2023)&gt;4,(GETPIVOTDATA("F21",'pivot1-3 index'!$U$180,"År",2023)),""),"")</f>
        <v>9</v>
      </c>
      <c r="V7" s="169">
        <f>IFERROR(IF(GETPIVOTDATA("F22",'pivot1-3 index'!$A$189,"År",2023)&gt;4,(GETPIVOTDATA("F22",'pivot1-3 index'!$U$189,"År",2023)),""),"")</f>
        <v>9.5833333333333339</v>
      </c>
    </row>
    <row r="8" spans="2:22" ht="88.5" x14ac:dyDescent="0.35">
      <c r="B8" s="148" t="s">
        <v>188</v>
      </c>
      <c r="C8" s="149" t="s">
        <v>31</v>
      </c>
      <c r="D8" s="150" t="s">
        <v>32</v>
      </c>
      <c r="E8" s="149" t="s">
        <v>33</v>
      </c>
      <c r="F8" s="150" t="s">
        <v>36</v>
      </c>
      <c r="G8" s="149" t="s">
        <v>34</v>
      </c>
      <c r="H8" s="150" t="s">
        <v>35</v>
      </c>
      <c r="I8" s="149" t="s">
        <v>164</v>
      </c>
      <c r="J8" s="150" t="s">
        <v>161</v>
      </c>
      <c r="K8" s="149" t="s">
        <v>162</v>
      </c>
      <c r="L8" s="150" t="s">
        <v>194</v>
      </c>
      <c r="M8" s="149" t="s">
        <v>77</v>
      </c>
      <c r="N8" s="150" t="s">
        <v>78</v>
      </c>
      <c r="O8" s="149" t="s">
        <v>79</v>
      </c>
      <c r="P8" s="150" t="s">
        <v>80</v>
      </c>
      <c r="Q8" s="149" t="s">
        <v>81</v>
      </c>
      <c r="R8" s="150" t="s">
        <v>82</v>
      </c>
      <c r="S8" s="149" t="s">
        <v>83</v>
      </c>
      <c r="T8" s="150" t="s">
        <v>84</v>
      </c>
      <c r="U8" s="149" t="s">
        <v>85</v>
      </c>
      <c r="V8" s="150" t="s">
        <v>86</v>
      </c>
    </row>
    <row r="9" spans="2:22" x14ac:dyDescent="0.35">
      <c r="B9" s="151" t="s">
        <v>50</v>
      </c>
      <c r="C9" s="152">
        <v>10</v>
      </c>
      <c r="D9" s="153">
        <v>10</v>
      </c>
      <c r="E9" s="152">
        <v>9.545454545454545</v>
      </c>
      <c r="F9" s="153">
        <v>10</v>
      </c>
      <c r="G9" s="152">
        <v>7.333333333333333</v>
      </c>
      <c r="H9" s="153">
        <v>9.615384615384615</v>
      </c>
      <c r="I9" s="152">
        <v>10</v>
      </c>
      <c r="J9" s="153">
        <v>10</v>
      </c>
      <c r="K9" s="152">
        <v>8.8461538461538467</v>
      </c>
      <c r="L9" s="153">
        <v>10</v>
      </c>
      <c r="M9" s="152" t="s">
        <v>189</v>
      </c>
      <c r="N9" s="153">
        <v>10</v>
      </c>
      <c r="O9" s="152">
        <v>9.0909090909090917</v>
      </c>
      <c r="P9" s="153">
        <v>9.5833333333333339</v>
      </c>
      <c r="Q9" s="152">
        <v>10</v>
      </c>
      <c r="R9" s="153">
        <v>9.615384615384615</v>
      </c>
      <c r="S9" s="152">
        <v>9.1666666666666661</v>
      </c>
      <c r="T9" s="153">
        <v>9.615384615384615</v>
      </c>
      <c r="U9" s="152">
        <v>9</v>
      </c>
      <c r="V9" s="153">
        <v>9.5833333333333339</v>
      </c>
    </row>
    <row r="10" spans="2:22" x14ac:dyDescent="0.35">
      <c r="B10" s="151" t="s">
        <v>178</v>
      </c>
      <c r="C10" s="154"/>
      <c r="D10" s="155"/>
      <c r="E10" s="156"/>
      <c r="F10" s="157"/>
      <c r="G10" s="154"/>
      <c r="H10" s="155"/>
      <c r="I10" s="156"/>
      <c r="J10" s="157"/>
      <c r="K10" s="154"/>
      <c r="L10" s="155"/>
      <c r="M10" s="156"/>
      <c r="N10" s="157"/>
      <c r="O10" s="154"/>
      <c r="P10" s="155"/>
      <c r="Q10" s="156"/>
      <c r="R10" s="157"/>
      <c r="S10" s="154"/>
      <c r="T10" s="155"/>
      <c r="U10" s="156"/>
      <c r="V10" s="157"/>
    </row>
    <row r="11" spans="2:22" x14ac:dyDescent="0.35">
      <c r="B11" s="151" t="s">
        <v>24</v>
      </c>
      <c r="C11" s="158">
        <v>10</v>
      </c>
      <c r="D11" s="159">
        <v>10</v>
      </c>
      <c r="E11" s="158">
        <v>9.2857142857142865</v>
      </c>
      <c r="F11" s="159">
        <v>10</v>
      </c>
      <c r="G11" s="158">
        <v>7.333333333333333</v>
      </c>
      <c r="H11" s="159">
        <v>9.4444444444444446</v>
      </c>
      <c r="I11" s="158">
        <v>10</v>
      </c>
      <c r="J11" s="159">
        <v>10</v>
      </c>
      <c r="K11" s="158">
        <v>8.8888888888888893</v>
      </c>
      <c r="L11" s="159">
        <v>10</v>
      </c>
      <c r="M11" s="158" t="s">
        <v>189</v>
      </c>
      <c r="N11" s="159">
        <v>10</v>
      </c>
      <c r="O11" s="158">
        <v>8.75</v>
      </c>
      <c r="P11" s="159">
        <v>9.4444444444444446</v>
      </c>
      <c r="Q11" s="158">
        <v>10</v>
      </c>
      <c r="R11" s="159">
        <v>9.5</v>
      </c>
      <c r="S11" s="158">
        <v>8.8888888888888893</v>
      </c>
      <c r="T11" s="159">
        <v>9.5</v>
      </c>
      <c r="U11" s="158">
        <v>8.5714285714285712</v>
      </c>
      <c r="V11" s="159">
        <v>9.4444444444444446</v>
      </c>
    </row>
    <row r="12" spans="2:22" x14ac:dyDescent="0.35">
      <c r="B12" s="151" t="s">
        <v>28</v>
      </c>
      <c r="C12" s="158"/>
      <c r="D12" s="159"/>
      <c r="E12" s="158"/>
      <c r="F12" s="159"/>
      <c r="G12" s="158"/>
      <c r="H12" s="159"/>
      <c r="I12" s="158"/>
      <c r="J12" s="159"/>
      <c r="K12" s="158"/>
      <c r="L12" s="159"/>
      <c r="M12" s="158"/>
      <c r="N12" s="159"/>
      <c r="O12" s="158"/>
      <c r="P12" s="159"/>
      <c r="Q12" s="158"/>
      <c r="R12" s="159"/>
      <c r="S12" s="158"/>
      <c r="T12" s="159"/>
      <c r="U12" s="158"/>
      <c r="V12" s="159"/>
    </row>
    <row r="13" spans="2:22" x14ac:dyDescent="0.35">
      <c r="C13" s="103"/>
      <c r="D13" s="103"/>
      <c r="E13" s="103"/>
      <c r="F13" s="103"/>
      <c r="G13" s="103"/>
      <c r="H13" s="103"/>
      <c r="I13" s="103"/>
      <c r="J13" s="103"/>
      <c r="K13" s="103"/>
      <c r="L13" s="103"/>
      <c r="M13" s="103"/>
      <c r="N13" s="103"/>
      <c r="O13" s="103"/>
      <c r="P13" s="103"/>
      <c r="Q13" s="103"/>
      <c r="R13" s="103"/>
      <c r="S13" s="103"/>
      <c r="T13" s="103"/>
      <c r="U13" s="103"/>
      <c r="V13" s="103"/>
    </row>
    <row r="53" spans="2:22" x14ac:dyDescent="0.35">
      <c r="B53" s="47"/>
      <c r="C53" s="47"/>
      <c r="D53" s="47"/>
      <c r="E53" s="47"/>
      <c r="F53" s="47"/>
      <c r="G53" s="47"/>
      <c r="H53" s="47"/>
      <c r="I53" s="47"/>
      <c r="J53" s="47"/>
      <c r="K53" s="47"/>
      <c r="L53" s="47"/>
      <c r="M53" s="47"/>
      <c r="N53" s="47"/>
      <c r="O53" s="47"/>
      <c r="P53" s="47"/>
      <c r="Q53" s="47"/>
      <c r="R53" s="47"/>
      <c r="S53" s="47"/>
      <c r="T53" s="47"/>
      <c r="U53" s="47"/>
      <c r="V53" s="47"/>
    </row>
  </sheetData>
  <sheetProtection algorithmName="SHA-512" hashValue="gI3xBmB79aDQS0gl81Rl4q7PlwF0kphX/82R0Uj/ZzpdefYD7GOaBCwQdpnEY2755U118RmmQSe2ao+LqYr57A==" saltValue="U/UVoV48IY9Yp5TUaTff9A==" spinCount="100000" sheet="1" scenarios="1"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theme="0"/>
  </sheetPr>
  <dimension ref="B1:E7"/>
  <sheetViews>
    <sheetView showGridLines="0" workbookViewId="0">
      <selection activeCell="J20" sqref="J20"/>
    </sheetView>
  </sheetViews>
  <sheetFormatPr defaultColWidth="9.1796875" defaultRowHeight="14.5" x14ac:dyDescent="0.35"/>
  <cols>
    <col min="1" max="1" width="9.1796875" style="57"/>
    <col min="2" max="2" width="24.1796875" style="57" bestFit="1" customWidth="1"/>
    <col min="3" max="3" width="12" style="57" customWidth="1"/>
    <col min="4" max="4" width="14.54296875" style="57" customWidth="1"/>
    <col min="5" max="5" width="13.81640625" style="57" customWidth="1"/>
    <col min="6" max="6" width="10.81640625" style="57" customWidth="1"/>
    <col min="7" max="7" width="9.1796875" style="57"/>
    <col min="8" max="8" width="16.81640625" style="57" bestFit="1" customWidth="1"/>
    <col min="9" max="16384" width="9.1796875" style="57"/>
  </cols>
  <sheetData>
    <row r="1" spans="2:5" ht="27" customHeight="1" x14ac:dyDescent="0.35"/>
    <row r="2" spans="2:5" s="85" customFormat="1" ht="26" x14ac:dyDescent="0.35">
      <c r="B2" s="82" t="s">
        <v>68</v>
      </c>
      <c r="C2" s="83" t="s">
        <v>69</v>
      </c>
      <c r="D2" s="83" t="s">
        <v>70</v>
      </c>
      <c r="E2" s="84" t="s">
        <v>71</v>
      </c>
    </row>
    <row r="3" spans="2:5" ht="23.15" customHeight="1" x14ac:dyDescent="0.35">
      <c r="B3" s="86" t="s">
        <v>178</v>
      </c>
      <c r="C3" s="166">
        <v>8</v>
      </c>
      <c r="D3" s="167">
        <v>4</v>
      </c>
      <c r="E3" s="168">
        <f>D3/C3</f>
        <v>0.5</v>
      </c>
    </row>
    <row r="4" spans="2:5" ht="18.649999999999999" customHeight="1" x14ac:dyDescent="0.35">
      <c r="B4" s="86" t="s">
        <v>24</v>
      </c>
      <c r="C4" s="166">
        <v>10</v>
      </c>
      <c r="D4" s="167">
        <v>9</v>
      </c>
      <c r="E4" s="168">
        <f t="shared" ref="E4:E6" si="0">D4/C4</f>
        <v>0.9</v>
      </c>
    </row>
    <row r="5" spans="2:5" ht="21.65" customHeight="1" x14ac:dyDescent="0.35">
      <c r="B5" s="86" t="s">
        <v>28</v>
      </c>
      <c r="C5" s="166">
        <v>9</v>
      </c>
      <c r="D5" s="167">
        <v>0</v>
      </c>
      <c r="E5" s="168">
        <f t="shared" si="0"/>
        <v>0</v>
      </c>
    </row>
    <row r="6" spans="2:5" ht="24.65" customHeight="1" thickBot="1" x14ac:dyDescent="0.4">
      <c r="B6" s="176" t="s">
        <v>72</v>
      </c>
      <c r="C6" s="177">
        <f>SUM(C3:C5)</f>
        <v>27</v>
      </c>
      <c r="D6" s="177">
        <v>14</v>
      </c>
      <c r="E6" s="178">
        <f t="shared" si="0"/>
        <v>0.51851851851851849</v>
      </c>
    </row>
    <row r="7" spans="2:5" ht="13" customHeight="1" x14ac:dyDescent="0.35">
      <c r="B7" s="173"/>
      <c r="C7" s="174"/>
      <c r="D7" s="174"/>
      <c r="E7" s="175"/>
    </row>
  </sheetData>
  <sheetProtection algorithmName="SHA-512" hashValue="YuANGc447gBxWgMTGvF9w8JKIVTmAADgkGITTD0Ngnor8uQ0sRHtr/G+BOnuTjzHiZcyjnEml5BQLTxNJK2rOQ==" saltValue="VAlSq8QMxDnxMtkgFToxNQ==" spinCount="100000" sheet="1" scenarios="1" sort="0" autoFilter="0" pivotTables="0"/>
  <sortState xmlns:xlrd2="http://schemas.microsoft.com/office/spreadsheetml/2017/richdata2" ref="B2:E5">
    <sortCondition ref="B5"/>
  </sortState>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D8566-6387-4BAF-9466-34CD0794D180}">
  <dimension ref="A1:AS211"/>
  <sheetViews>
    <sheetView topLeftCell="A40" workbookViewId="0">
      <selection activeCell="AS1" sqref="AS1"/>
    </sheetView>
  </sheetViews>
  <sheetFormatPr defaultRowHeight="14.5" x14ac:dyDescent="0.35"/>
  <cols>
    <col min="1" max="1" width="15.81640625" bestFit="1" customWidth="1"/>
    <col min="6" max="6" width="9.1796875" customWidth="1"/>
  </cols>
  <sheetData>
    <row r="1" spans="1:45" s="140" customFormat="1" ht="32.5" customHeight="1" x14ac:dyDescent="0.35">
      <c r="A1" s="104" t="s">
        <v>0</v>
      </c>
      <c r="B1" s="104" t="s">
        <v>1</v>
      </c>
      <c r="C1" s="104" t="s">
        <v>2</v>
      </c>
      <c r="D1" s="104" t="s">
        <v>3</v>
      </c>
      <c r="E1" s="139" t="s">
        <v>4</v>
      </c>
      <c r="F1" s="139" t="s">
        <v>180</v>
      </c>
      <c r="G1" s="139" t="s">
        <v>120</v>
      </c>
      <c r="H1" s="139" t="s">
        <v>127</v>
      </c>
      <c r="I1" s="139" t="s">
        <v>171</v>
      </c>
      <c r="J1" s="139" t="s">
        <v>117</v>
      </c>
      <c r="K1" s="139" t="s">
        <v>118</v>
      </c>
      <c r="L1" s="139" t="s">
        <v>37</v>
      </c>
      <c r="M1" s="139" t="s">
        <v>172</v>
      </c>
      <c r="N1" s="139" t="s">
        <v>126</v>
      </c>
      <c r="O1" s="139" t="s">
        <v>119</v>
      </c>
      <c r="P1" s="139" t="s">
        <v>173</v>
      </c>
      <c r="Q1" s="139" t="s">
        <v>121</v>
      </c>
      <c r="R1" s="139" t="s">
        <v>130</v>
      </c>
      <c r="S1" s="139" t="s">
        <v>181</v>
      </c>
      <c r="T1" s="139" t="s">
        <v>124</v>
      </c>
      <c r="U1" s="139" t="s">
        <v>123</v>
      </c>
      <c r="V1" s="139" t="s">
        <v>182</v>
      </c>
      <c r="W1" s="139" t="s">
        <v>131</v>
      </c>
      <c r="X1" s="139" t="s">
        <v>129</v>
      </c>
      <c r="Y1" s="139" t="s">
        <v>137</v>
      </c>
      <c r="Z1" s="139" t="s">
        <v>174</v>
      </c>
      <c r="AA1" s="139" t="s">
        <v>132</v>
      </c>
      <c r="AB1" s="139" t="s">
        <v>128</v>
      </c>
      <c r="AC1" s="139" t="s">
        <v>175</v>
      </c>
      <c r="AD1" s="139" t="s">
        <v>122</v>
      </c>
      <c r="AE1" s="139" t="s">
        <v>125</v>
      </c>
      <c r="AF1" s="139" t="s">
        <v>176</v>
      </c>
      <c r="AG1" s="139" t="s">
        <v>133</v>
      </c>
      <c r="AH1" s="139" t="s">
        <v>134</v>
      </c>
      <c r="AI1" s="139" t="s">
        <v>36</v>
      </c>
      <c r="AJ1" s="139" t="s">
        <v>183</v>
      </c>
      <c r="AK1" s="139" t="s">
        <v>136</v>
      </c>
      <c r="AL1" s="139" t="s">
        <v>135</v>
      </c>
      <c r="AM1" s="139" t="s">
        <v>138</v>
      </c>
      <c r="AN1" s="139" t="s">
        <v>195</v>
      </c>
      <c r="AO1" s="139" t="s">
        <v>164</v>
      </c>
      <c r="AP1" s="139" t="s">
        <v>165</v>
      </c>
      <c r="AQ1" s="139" t="s">
        <v>196</v>
      </c>
      <c r="AR1" s="139" t="s">
        <v>162</v>
      </c>
      <c r="AS1" s="139" t="s">
        <v>163</v>
      </c>
    </row>
    <row r="2" spans="1:45" x14ac:dyDescent="0.35">
      <c r="A2" s="135" t="s">
        <v>178</v>
      </c>
      <c r="B2" s="134">
        <v>1</v>
      </c>
      <c r="C2" s="134" t="s">
        <v>142</v>
      </c>
      <c r="D2" s="134">
        <v>2021</v>
      </c>
      <c r="E2" s="134">
        <v>2</v>
      </c>
      <c r="F2" s="134" t="s">
        <v>87</v>
      </c>
      <c r="G2" s="134" t="s">
        <v>87</v>
      </c>
      <c r="H2" s="134" t="s">
        <v>87</v>
      </c>
      <c r="I2" s="134">
        <v>8.89</v>
      </c>
      <c r="J2" s="134">
        <v>10</v>
      </c>
      <c r="K2" s="134">
        <v>10</v>
      </c>
      <c r="L2" s="134">
        <v>6.67</v>
      </c>
      <c r="M2" s="134">
        <v>3.33</v>
      </c>
      <c r="N2" s="134" t="s">
        <v>87</v>
      </c>
      <c r="O2" s="134">
        <v>3.33</v>
      </c>
      <c r="P2" s="134" t="s">
        <v>87</v>
      </c>
      <c r="Q2" s="134" t="s">
        <v>87</v>
      </c>
      <c r="R2" s="134" t="s">
        <v>87</v>
      </c>
      <c r="S2" s="134">
        <v>6.67</v>
      </c>
      <c r="T2" s="134" t="s">
        <v>87</v>
      </c>
      <c r="U2" s="134">
        <v>6.67</v>
      </c>
      <c r="V2" s="134" t="s">
        <v>87</v>
      </c>
      <c r="W2" s="134" t="s">
        <v>87</v>
      </c>
      <c r="X2" s="134" t="s">
        <v>87</v>
      </c>
      <c r="Y2" s="134" t="s">
        <v>87</v>
      </c>
      <c r="Z2" s="134" t="s">
        <v>87</v>
      </c>
      <c r="AA2" s="134" t="s">
        <v>87</v>
      </c>
      <c r="AB2" s="134" t="s">
        <v>87</v>
      </c>
      <c r="AC2" s="134">
        <v>10</v>
      </c>
      <c r="AD2" s="134">
        <v>10</v>
      </c>
      <c r="AE2" s="134"/>
      <c r="AF2" s="134" t="s">
        <v>87</v>
      </c>
      <c r="AG2" s="134"/>
      <c r="AH2" s="134"/>
      <c r="AI2" s="134" t="s">
        <v>87</v>
      </c>
      <c r="AJ2" s="134" t="s">
        <v>87</v>
      </c>
      <c r="AK2" s="134" t="s">
        <v>87</v>
      </c>
      <c r="AL2" s="134" t="s">
        <v>87</v>
      </c>
      <c r="AM2" s="134">
        <v>10</v>
      </c>
      <c r="AN2" s="134">
        <v>10</v>
      </c>
      <c r="AO2" s="134">
        <v>10</v>
      </c>
      <c r="AP2" s="134">
        <v>10</v>
      </c>
      <c r="AQ2" s="134">
        <v>10</v>
      </c>
      <c r="AR2" s="134">
        <v>10</v>
      </c>
      <c r="AS2" s="134" t="s">
        <v>87</v>
      </c>
    </row>
    <row r="3" spans="1:45" x14ac:dyDescent="0.35">
      <c r="A3" s="135" t="s">
        <v>178</v>
      </c>
      <c r="B3" s="135">
        <v>1</v>
      </c>
      <c r="C3" s="135" t="s">
        <v>142</v>
      </c>
      <c r="D3" s="135">
        <v>2021</v>
      </c>
      <c r="E3" s="135">
        <v>1</v>
      </c>
      <c r="F3" s="135">
        <v>8.3350000000000009</v>
      </c>
      <c r="G3" s="135">
        <v>10</v>
      </c>
      <c r="H3" s="135">
        <v>6.67</v>
      </c>
      <c r="I3" s="135">
        <v>6.669999999999999</v>
      </c>
      <c r="J3" s="135">
        <v>6.67</v>
      </c>
      <c r="K3" s="135">
        <v>6.67</v>
      </c>
      <c r="L3" s="135">
        <v>6.67</v>
      </c>
      <c r="M3" s="135">
        <v>5</v>
      </c>
      <c r="N3" s="135">
        <v>6.67</v>
      </c>
      <c r="O3" s="135">
        <v>3.33</v>
      </c>
      <c r="P3" s="135">
        <v>10</v>
      </c>
      <c r="Q3" s="135">
        <v>10</v>
      </c>
      <c r="R3" s="135">
        <v>10</v>
      </c>
      <c r="S3" s="135">
        <v>6.67</v>
      </c>
      <c r="T3" s="135">
        <v>6.67</v>
      </c>
      <c r="U3" s="135">
        <v>6.67</v>
      </c>
      <c r="V3" s="135">
        <v>2.2200000000000002</v>
      </c>
      <c r="W3" s="135">
        <v>3.33</v>
      </c>
      <c r="X3" s="135">
        <v>3.33</v>
      </c>
      <c r="Y3" s="135">
        <v>0</v>
      </c>
      <c r="Z3" s="135">
        <v>5</v>
      </c>
      <c r="AA3" s="135">
        <v>3.33</v>
      </c>
      <c r="AB3" s="135">
        <v>6.67</v>
      </c>
      <c r="AC3" s="135">
        <v>5</v>
      </c>
      <c r="AD3" s="135">
        <v>6.67</v>
      </c>
      <c r="AE3" s="135">
        <v>3.33</v>
      </c>
      <c r="AF3" s="135">
        <v>1.1100000000000001</v>
      </c>
      <c r="AG3" s="135">
        <v>0</v>
      </c>
      <c r="AH3" s="135">
        <v>0</v>
      </c>
      <c r="AI3" s="135">
        <v>3.33</v>
      </c>
      <c r="AJ3" s="135">
        <v>6.67</v>
      </c>
      <c r="AK3" s="135">
        <v>6.67</v>
      </c>
      <c r="AL3" s="135">
        <v>6.67</v>
      </c>
      <c r="AM3" s="135">
        <v>6.67</v>
      </c>
      <c r="AN3" s="135">
        <v>3.33</v>
      </c>
      <c r="AO3" s="135">
        <v>3.33</v>
      </c>
      <c r="AP3" s="135">
        <v>3.33</v>
      </c>
      <c r="AQ3" s="135">
        <v>5</v>
      </c>
      <c r="AR3" s="135">
        <v>6.67</v>
      </c>
      <c r="AS3" s="135">
        <v>3.33</v>
      </c>
    </row>
    <row r="4" spans="1:45" x14ac:dyDescent="0.35">
      <c r="A4" s="134" t="s">
        <v>178</v>
      </c>
      <c r="B4" s="134">
        <v>1</v>
      </c>
      <c r="C4" s="134" t="s">
        <v>142</v>
      </c>
      <c r="D4" s="134">
        <v>2021</v>
      </c>
      <c r="E4" s="134">
        <v>2</v>
      </c>
      <c r="F4" s="134">
        <v>10</v>
      </c>
      <c r="G4" s="134">
        <v>10</v>
      </c>
      <c r="H4" s="134">
        <v>10</v>
      </c>
      <c r="I4" s="134">
        <v>6.67</v>
      </c>
      <c r="J4" s="134">
        <v>6.67</v>
      </c>
      <c r="K4" s="134">
        <v>6.67</v>
      </c>
      <c r="L4" s="134" t="s">
        <v>87</v>
      </c>
      <c r="M4" s="134">
        <v>5</v>
      </c>
      <c r="N4" s="134">
        <v>10</v>
      </c>
      <c r="O4" s="134">
        <v>0</v>
      </c>
      <c r="P4" s="134">
        <v>8.3350000000000009</v>
      </c>
      <c r="Q4" s="134">
        <v>10</v>
      </c>
      <c r="R4" s="134">
        <v>6.67</v>
      </c>
      <c r="S4" s="134">
        <v>8.3350000000000009</v>
      </c>
      <c r="T4" s="134">
        <v>10</v>
      </c>
      <c r="U4" s="134">
        <v>6.67</v>
      </c>
      <c r="V4" s="134">
        <v>10</v>
      </c>
      <c r="W4" s="134">
        <v>10</v>
      </c>
      <c r="X4" s="134">
        <v>10</v>
      </c>
      <c r="Y4" s="134">
        <v>10</v>
      </c>
      <c r="Z4" s="134">
        <v>8.3350000000000009</v>
      </c>
      <c r="AA4" s="134">
        <v>6.67</v>
      </c>
      <c r="AB4" s="134">
        <v>10</v>
      </c>
      <c r="AC4" s="134">
        <v>6.665</v>
      </c>
      <c r="AD4" s="134">
        <v>10</v>
      </c>
      <c r="AE4" s="134">
        <v>3.33</v>
      </c>
      <c r="AF4" s="134">
        <v>3.3333333333333335</v>
      </c>
      <c r="AG4" s="134">
        <v>0</v>
      </c>
      <c r="AH4" s="134">
        <v>0</v>
      </c>
      <c r="AI4" s="134">
        <v>10</v>
      </c>
      <c r="AJ4" s="134">
        <v>8.3350000000000009</v>
      </c>
      <c r="AK4" s="134">
        <v>6.67</v>
      </c>
      <c r="AL4" s="134">
        <v>10</v>
      </c>
      <c r="AM4" s="134" t="s">
        <v>87</v>
      </c>
      <c r="AN4" s="134">
        <v>10</v>
      </c>
      <c r="AO4" s="134" t="s">
        <v>87</v>
      </c>
      <c r="AP4" s="134">
        <v>10</v>
      </c>
      <c r="AQ4" s="134">
        <v>10</v>
      </c>
      <c r="AR4" s="134">
        <v>10</v>
      </c>
      <c r="AS4" s="134">
        <v>10</v>
      </c>
    </row>
    <row r="5" spans="1:45" x14ac:dyDescent="0.35">
      <c r="A5" s="135" t="s">
        <v>178</v>
      </c>
      <c r="B5" s="135">
        <v>1</v>
      </c>
      <c r="C5" s="135" t="s">
        <v>142</v>
      </c>
      <c r="D5" s="135">
        <v>2021</v>
      </c>
      <c r="E5" s="135">
        <v>1</v>
      </c>
      <c r="F5" s="135">
        <v>10</v>
      </c>
      <c r="G5" s="135" t="s">
        <v>87</v>
      </c>
      <c r="H5" s="135">
        <v>10</v>
      </c>
      <c r="I5" s="135">
        <v>5.5566666666666675</v>
      </c>
      <c r="J5" s="135">
        <v>6.67</v>
      </c>
      <c r="K5" s="135">
        <v>6.67</v>
      </c>
      <c r="L5" s="135">
        <v>3.33</v>
      </c>
      <c r="M5" s="135">
        <v>5</v>
      </c>
      <c r="N5" s="135">
        <v>10</v>
      </c>
      <c r="O5" s="135">
        <v>0</v>
      </c>
      <c r="P5" s="135" t="s">
        <v>87</v>
      </c>
      <c r="Q5" s="135" t="s">
        <v>87</v>
      </c>
      <c r="R5" s="135" t="s">
        <v>87</v>
      </c>
      <c r="S5" s="135">
        <v>6.665</v>
      </c>
      <c r="T5" s="135">
        <v>10</v>
      </c>
      <c r="U5" s="135">
        <v>3.33</v>
      </c>
      <c r="V5" s="135">
        <v>10</v>
      </c>
      <c r="W5" s="135">
        <v>10</v>
      </c>
      <c r="X5" s="135">
        <v>10</v>
      </c>
      <c r="Y5" s="135" t="s">
        <v>87</v>
      </c>
      <c r="Z5" s="135">
        <v>8.3350000000000009</v>
      </c>
      <c r="AA5" s="135">
        <v>6.67</v>
      </c>
      <c r="AB5" s="135">
        <v>10</v>
      </c>
      <c r="AC5" s="135">
        <v>8.3350000000000009</v>
      </c>
      <c r="AD5" s="135">
        <v>6.67</v>
      </c>
      <c r="AE5" s="135">
        <v>10</v>
      </c>
      <c r="AF5" s="135">
        <v>3.3333333333333335</v>
      </c>
      <c r="AG5" s="135">
        <v>0</v>
      </c>
      <c r="AH5" s="135">
        <v>0</v>
      </c>
      <c r="AI5" s="135">
        <v>10</v>
      </c>
      <c r="AJ5" s="135">
        <v>10</v>
      </c>
      <c r="AK5" s="135">
        <v>10</v>
      </c>
      <c r="AL5" s="135">
        <v>10</v>
      </c>
      <c r="AM5" s="135">
        <v>10</v>
      </c>
      <c r="AN5" s="135">
        <v>3.33</v>
      </c>
      <c r="AO5" s="135">
        <v>3.33</v>
      </c>
      <c r="AP5" s="135" t="s">
        <v>87</v>
      </c>
      <c r="AQ5" s="135">
        <v>10</v>
      </c>
      <c r="AR5" s="135">
        <v>10</v>
      </c>
      <c r="AS5" s="135" t="s">
        <v>87</v>
      </c>
    </row>
    <row r="6" spans="1:45" x14ac:dyDescent="0.35">
      <c r="A6" s="134" t="s">
        <v>178</v>
      </c>
      <c r="B6" s="134">
        <v>1</v>
      </c>
      <c r="C6" s="134" t="s">
        <v>142</v>
      </c>
      <c r="D6" s="134">
        <v>2021</v>
      </c>
      <c r="E6" s="134">
        <v>1</v>
      </c>
      <c r="F6" s="134">
        <v>8.3350000000000009</v>
      </c>
      <c r="G6" s="134">
        <v>10</v>
      </c>
      <c r="H6" s="134">
        <v>6.67</v>
      </c>
      <c r="I6" s="134">
        <v>6.669999999999999</v>
      </c>
      <c r="J6" s="134">
        <v>6.67</v>
      </c>
      <c r="K6" s="134">
        <v>6.67</v>
      </c>
      <c r="L6" s="134">
        <v>6.67</v>
      </c>
      <c r="M6" s="134">
        <v>6.665</v>
      </c>
      <c r="N6" s="134">
        <v>10</v>
      </c>
      <c r="O6" s="134">
        <v>3.33</v>
      </c>
      <c r="P6" s="134">
        <v>10</v>
      </c>
      <c r="Q6" s="134" t="s">
        <v>87</v>
      </c>
      <c r="R6" s="134">
        <v>10</v>
      </c>
      <c r="S6" s="134">
        <v>6.665</v>
      </c>
      <c r="T6" s="134">
        <v>10</v>
      </c>
      <c r="U6" s="134">
        <v>3.33</v>
      </c>
      <c r="V6" s="134">
        <v>4.4466666666666663</v>
      </c>
      <c r="W6" s="134">
        <v>6.67</v>
      </c>
      <c r="X6" s="134">
        <v>6.67</v>
      </c>
      <c r="Y6" s="134">
        <v>0</v>
      </c>
      <c r="Z6" s="134">
        <v>6.665</v>
      </c>
      <c r="AA6" s="134">
        <v>3.33</v>
      </c>
      <c r="AB6" s="134">
        <v>10</v>
      </c>
      <c r="AC6" s="134">
        <v>6.665</v>
      </c>
      <c r="AD6" s="134">
        <v>10</v>
      </c>
      <c r="AE6" s="134">
        <v>3.33</v>
      </c>
      <c r="AF6" s="134">
        <v>3.3333333333333335</v>
      </c>
      <c r="AG6" s="134">
        <v>0</v>
      </c>
      <c r="AH6" s="134">
        <v>0</v>
      </c>
      <c r="AI6" s="134">
        <v>10</v>
      </c>
      <c r="AJ6" s="134">
        <v>6.67</v>
      </c>
      <c r="AK6" s="134">
        <v>6.67</v>
      </c>
      <c r="AL6" s="134">
        <v>6.67</v>
      </c>
      <c r="AM6" s="134">
        <v>3.33</v>
      </c>
      <c r="AN6" s="134">
        <v>5</v>
      </c>
      <c r="AO6" s="134">
        <v>3.33</v>
      </c>
      <c r="AP6" s="134">
        <v>6.67</v>
      </c>
      <c r="AQ6" s="134">
        <v>10</v>
      </c>
      <c r="AR6" s="134">
        <v>10</v>
      </c>
      <c r="AS6" s="134" t="s">
        <v>87</v>
      </c>
    </row>
    <row r="7" spans="1:45" x14ac:dyDescent="0.35">
      <c r="A7" s="135" t="s">
        <v>178</v>
      </c>
      <c r="B7" s="135">
        <v>1</v>
      </c>
      <c r="C7" s="135" t="s">
        <v>142</v>
      </c>
      <c r="D7" s="135">
        <v>2021</v>
      </c>
      <c r="E7" s="135">
        <v>2</v>
      </c>
      <c r="F7" s="135">
        <v>6.67</v>
      </c>
      <c r="G7" s="135">
        <v>6.67</v>
      </c>
      <c r="H7" s="135">
        <v>6.67</v>
      </c>
      <c r="I7" s="135">
        <v>1.1100000000000001</v>
      </c>
      <c r="J7" s="135">
        <v>0</v>
      </c>
      <c r="K7" s="135">
        <v>0</v>
      </c>
      <c r="L7" s="135">
        <v>3.33</v>
      </c>
      <c r="M7" s="135">
        <v>6.665</v>
      </c>
      <c r="N7" s="135">
        <v>10</v>
      </c>
      <c r="O7" s="135">
        <v>3.33</v>
      </c>
      <c r="P7" s="135">
        <v>10</v>
      </c>
      <c r="Q7" s="135">
        <v>10</v>
      </c>
      <c r="R7" s="135">
        <v>10</v>
      </c>
      <c r="S7" s="135">
        <v>8.3350000000000009</v>
      </c>
      <c r="T7" s="135">
        <v>10</v>
      </c>
      <c r="U7" s="135">
        <v>6.67</v>
      </c>
      <c r="V7" s="135">
        <v>8.3350000000000009</v>
      </c>
      <c r="W7" s="135">
        <v>10</v>
      </c>
      <c r="X7" s="135">
        <v>6.67</v>
      </c>
      <c r="Y7" s="135" t="s">
        <v>87</v>
      </c>
      <c r="Z7" s="135">
        <v>6.665</v>
      </c>
      <c r="AA7" s="135">
        <v>3.33</v>
      </c>
      <c r="AB7" s="135">
        <v>10</v>
      </c>
      <c r="AC7" s="135">
        <v>5</v>
      </c>
      <c r="AD7" s="135">
        <v>10</v>
      </c>
      <c r="AE7" s="135">
        <v>0</v>
      </c>
      <c r="AF7" s="135">
        <v>3.3333333333333335</v>
      </c>
      <c r="AG7" s="135">
        <v>0</v>
      </c>
      <c r="AH7" s="135">
        <v>0</v>
      </c>
      <c r="AI7" s="135">
        <v>10</v>
      </c>
      <c r="AJ7" s="135">
        <v>10</v>
      </c>
      <c r="AK7" s="135">
        <v>10</v>
      </c>
      <c r="AL7" s="135">
        <v>10</v>
      </c>
      <c r="AM7" s="135">
        <v>3.33</v>
      </c>
      <c r="AN7" s="135">
        <v>0</v>
      </c>
      <c r="AO7" s="135">
        <v>0</v>
      </c>
      <c r="AP7" s="135">
        <v>0</v>
      </c>
      <c r="AQ7" s="135">
        <v>6.67</v>
      </c>
      <c r="AR7" s="135">
        <v>6.67</v>
      </c>
      <c r="AS7" s="135" t="s">
        <v>87</v>
      </c>
    </row>
    <row r="8" spans="1:45" x14ac:dyDescent="0.35">
      <c r="A8" s="134" t="s">
        <v>178</v>
      </c>
      <c r="B8" s="134">
        <v>1</v>
      </c>
      <c r="C8" s="134" t="s">
        <v>142</v>
      </c>
      <c r="D8" s="134">
        <v>2021</v>
      </c>
      <c r="E8" s="134">
        <v>2</v>
      </c>
      <c r="F8" s="134">
        <v>8.3350000000000009</v>
      </c>
      <c r="G8" s="134">
        <v>10</v>
      </c>
      <c r="H8" s="134">
        <v>6.67</v>
      </c>
      <c r="I8" s="134">
        <v>6.67</v>
      </c>
      <c r="J8" s="134">
        <v>6.67</v>
      </c>
      <c r="K8" s="134" t="s">
        <v>87</v>
      </c>
      <c r="L8" s="134" t="s">
        <v>87</v>
      </c>
      <c r="M8" s="134">
        <v>3.335</v>
      </c>
      <c r="N8" s="134">
        <v>6.67</v>
      </c>
      <c r="O8" s="134">
        <v>0</v>
      </c>
      <c r="P8" s="134">
        <v>6.67</v>
      </c>
      <c r="Q8" s="134">
        <v>6.67</v>
      </c>
      <c r="R8" s="134">
        <v>6.67</v>
      </c>
      <c r="S8" s="134">
        <v>5</v>
      </c>
      <c r="T8" s="134">
        <v>6.67</v>
      </c>
      <c r="U8" s="134">
        <v>3.33</v>
      </c>
      <c r="V8" s="134">
        <v>3.33</v>
      </c>
      <c r="W8" s="134">
        <v>3.33</v>
      </c>
      <c r="X8" s="134">
        <v>3.33</v>
      </c>
      <c r="Y8" s="134">
        <v>3.33</v>
      </c>
      <c r="Z8" s="134">
        <v>3.33</v>
      </c>
      <c r="AA8" s="134">
        <v>3.33</v>
      </c>
      <c r="AB8" s="134" t="s">
        <v>87</v>
      </c>
      <c r="AC8" s="134">
        <v>5</v>
      </c>
      <c r="AD8" s="134">
        <v>6.67</v>
      </c>
      <c r="AE8" s="134">
        <v>3.33</v>
      </c>
      <c r="AF8" s="134">
        <v>2.2233333333333332</v>
      </c>
      <c r="AG8" s="134">
        <v>0</v>
      </c>
      <c r="AH8" s="134">
        <v>0</v>
      </c>
      <c r="AI8" s="134">
        <v>6.67</v>
      </c>
      <c r="AJ8" s="134">
        <v>8.3350000000000009</v>
      </c>
      <c r="AK8" s="134">
        <v>10</v>
      </c>
      <c r="AL8" s="134">
        <v>6.67</v>
      </c>
      <c r="AM8" s="134">
        <v>6.67</v>
      </c>
      <c r="AN8" s="134">
        <v>3.33</v>
      </c>
      <c r="AO8" s="134">
        <v>3.33</v>
      </c>
      <c r="AP8" s="134">
        <v>3.33</v>
      </c>
      <c r="AQ8" s="134">
        <v>6.67</v>
      </c>
      <c r="AR8" s="134">
        <v>6.67</v>
      </c>
      <c r="AS8" s="134" t="s">
        <v>87</v>
      </c>
    </row>
    <row r="9" spans="1:45" x14ac:dyDescent="0.35">
      <c r="A9" s="135" t="s">
        <v>178</v>
      </c>
      <c r="B9" s="135">
        <v>1</v>
      </c>
      <c r="C9" s="135" t="s">
        <v>142</v>
      </c>
      <c r="D9" s="135">
        <v>2021</v>
      </c>
      <c r="E9" s="135">
        <v>1</v>
      </c>
      <c r="F9" s="135">
        <v>5</v>
      </c>
      <c r="G9" s="135">
        <v>3.33</v>
      </c>
      <c r="H9" s="135">
        <v>6.67</v>
      </c>
      <c r="I9" s="135">
        <v>4.4433333333333334</v>
      </c>
      <c r="J9" s="135">
        <v>6.67</v>
      </c>
      <c r="K9" s="135">
        <v>3.33</v>
      </c>
      <c r="L9" s="135">
        <v>3.33</v>
      </c>
      <c r="M9" s="135">
        <v>6.67</v>
      </c>
      <c r="N9" s="135">
        <v>6.67</v>
      </c>
      <c r="O9" s="135">
        <v>6.67</v>
      </c>
      <c r="P9" s="135">
        <v>5</v>
      </c>
      <c r="Q9" s="135">
        <v>3.33</v>
      </c>
      <c r="R9" s="135">
        <v>6.67</v>
      </c>
      <c r="S9" s="135">
        <v>3.335</v>
      </c>
      <c r="T9" s="135">
        <v>6.67</v>
      </c>
      <c r="U9" s="135">
        <v>0</v>
      </c>
      <c r="V9" s="135">
        <v>3.33</v>
      </c>
      <c r="W9" s="135">
        <v>3.33</v>
      </c>
      <c r="X9" s="135">
        <v>3.33</v>
      </c>
      <c r="Y9" s="135">
        <v>3.33</v>
      </c>
      <c r="Z9" s="135">
        <v>5</v>
      </c>
      <c r="AA9" s="135">
        <v>3.33</v>
      </c>
      <c r="AB9" s="135">
        <v>6.67</v>
      </c>
      <c r="AC9" s="135">
        <v>5</v>
      </c>
      <c r="AD9" s="135">
        <v>0</v>
      </c>
      <c r="AE9" s="135">
        <v>10</v>
      </c>
      <c r="AF9" s="135">
        <v>6.666666666666667</v>
      </c>
      <c r="AG9" s="135">
        <v>10</v>
      </c>
      <c r="AH9" s="135">
        <v>6.67</v>
      </c>
      <c r="AI9" s="135">
        <v>3.33</v>
      </c>
      <c r="AJ9" s="135">
        <v>6.67</v>
      </c>
      <c r="AK9" s="135">
        <v>6.67</v>
      </c>
      <c r="AL9" s="135">
        <v>6.67</v>
      </c>
      <c r="AM9" s="135">
        <v>6.67</v>
      </c>
      <c r="AN9" s="135">
        <v>3.33</v>
      </c>
      <c r="AO9" s="135">
        <v>3.33</v>
      </c>
      <c r="AP9" s="135">
        <v>3.33</v>
      </c>
      <c r="AQ9" s="135">
        <v>6.67</v>
      </c>
      <c r="AR9" s="135">
        <v>6.67</v>
      </c>
      <c r="AS9" s="135">
        <v>6.67</v>
      </c>
    </row>
    <row r="10" spans="1:45" x14ac:dyDescent="0.35">
      <c r="A10" s="134" t="s">
        <v>178</v>
      </c>
      <c r="B10" s="134">
        <v>1</v>
      </c>
      <c r="C10" s="134" t="s">
        <v>142</v>
      </c>
      <c r="D10" s="134">
        <v>2021</v>
      </c>
      <c r="E10" s="134">
        <v>2</v>
      </c>
      <c r="F10" s="134">
        <v>6.67</v>
      </c>
      <c r="G10" s="134">
        <v>6.67</v>
      </c>
      <c r="H10" s="134">
        <v>6.67</v>
      </c>
      <c r="I10" s="134">
        <v>3.33</v>
      </c>
      <c r="J10" s="134">
        <v>3.33</v>
      </c>
      <c r="K10" s="134">
        <v>3.33</v>
      </c>
      <c r="L10" s="134">
        <v>3.33</v>
      </c>
      <c r="M10" s="134">
        <v>5</v>
      </c>
      <c r="N10" s="134">
        <v>6.67</v>
      </c>
      <c r="O10" s="134">
        <v>3.33</v>
      </c>
      <c r="P10" s="134">
        <v>6.67</v>
      </c>
      <c r="Q10" s="134">
        <v>6.67</v>
      </c>
      <c r="R10" s="134" t="s">
        <v>87</v>
      </c>
      <c r="S10" s="134">
        <v>3.33</v>
      </c>
      <c r="T10" s="134">
        <v>3.33</v>
      </c>
      <c r="U10" s="134">
        <v>3.33</v>
      </c>
      <c r="V10" s="134">
        <v>5</v>
      </c>
      <c r="W10" s="134">
        <v>6.67</v>
      </c>
      <c r="X10" s="134">
        <v>3.33</v>
      </c>
      <c r="Y10" s="134" t="s">
        <v>87</v>
      </c>
      <c r="Z10" s="134">
        <v>6.67</v>
      </c>
      <c r="AA10" s="134">
        <v>6.67</v>
      </c>
      <c r="AB10" s="134">
        <v>6.67</v>
      </c>
      <c r="AC10" s="134">
        <v>5</v>
      </c>
      <c r="AD10" s="134">
        <v>6.67</v>
      </c>
      <c r="AE10" s="134">
        <v>3.33</v>
      </c>
      <c r="AF10" s="134">
        <v>2.2233333333333332</v>
      </c>
      <c r="AG10" s="134">
        <v>0</v>
      </c>
      <c r="AH10" s="134">
        <v>0</v>
      </c>
      <c r="AI10" s="134">
        <v>6.67</v>
      </c>
      <c r="AJ10" s="134">
        <v>6.67</v>
      </c>
      <c r="AK10" s="134">
        <v>6.67</v>
      </c>
      <c r="AL10" s="134" t="s">
        <v>87</v>
      </c>
      <c r="AM10" s="134">
        <v>3.33</v>
      </c>
      <c r="AN10" s="134">
        <v>6.67</v>
      </c>
      <c r="AO10" s="134" t="s">
        <v>87</v>
      </c>
      <c r="AP10" s="134">
        <v>6.67</v>
      </c>
      <c r="AQ10" s="134">
        <v>6.67</v>
      </c>
      <c r="AR10" s="134">
        <v>6.67</v>
      </c>
      <c r="AS10" s="134">
        <v>6.67</v>
      </c>
    </row>
    <row r="11" spans="1:45" x14ac:dyDescent="0.35">
      <c r="A11" s="135" t="s">
        <v>178</v>
      </c>
      <c r="B11" s="135">
        <v>1</v>
      </c>
      <c r="C11" s="135" t="s">
        <v>142</v>
      </c>
      <c r="D11" s="135">
        <v>2021</v>
      </c>
      <c r="E11" s="135">
        <v>2</v>
      </c>
      <c r="F11" s="135">
        <v>8.3350000000000009</v>
      </c>
      <c r="G11" s="135">
        <v>10</v>
      </c>
      <c r="H11" s="135">
        <v>6.67</v>
      </c>
      <c r="I11" s="135">
        <v>6.67</v>
      </c>
      <c r="J11" s="135">
        <v>6.67</v>
      </c>
      <c r="K11" s="135">
        <v>6.67</v>
      </c>
      <c r="L11" s="135" t="s">
        <v>87</v>
      </c>
      <c r="M11" s="135">
        <v>3.335</v>
      </c>
      <c r="N11" s="135">
        <v>6.67</v>
      </c>
      <c r="O11" s="135">
        <v>0</v>
      </c>
      <c r="P11" s="135">
        <v>6.67</v>
      </c>
      <c r="Q11" s="135" t="s">
        <v>87</v>
      </c>
      <c r="R11" s="135">
        <v>6.67</v>
      </c>
      <c r="S11" s="135">
        <v>6.67</v>
      </c>
      <c r="T11" s="135">
        <v>6.67</v>
      </c>
      <c r="U11" s="135" t="s">
        <v>87</v>
      </c>
      <c r="V11" s="135">
        <v>5.5566666666666675</v>
      </c>
      <c r="W11" s="135">
        <v>6.67</v>
      </c>
      <c r="X11" s="135">
        <v>3.33</v>
      </c>
      <c r="Y11" s="135">
        <v>6.67</v>
      </c>
      <c r="Z11" s="135">
        <v>6.67</v>
      </c>
      <c r="AA11" s="135">
        <v>6.67</v>
      </c>
      <c r="AB11" s="135">
        <v>6.67</v>
      </c>
      <c r="AC11" s="135">
        <v>6.67</v>
      </c>
      <c r="AD11" s="135">
        <v>6.67</v>
      </c>
      <c r="AE11" s="135">
        <v>6.67</v>
      </c>
      <c r="AF11" s="135">
        <v>2.2233333333333332</v>
      </c>
      <c r="AG11" s="135">
        <v>0</v>
      </c>
      <c r="AH11" s="135">
        <v>0</v>
      </c>
      <c r="AI11" s="135">
        <v>6.67</v>
      </c>
      <c r="AJ11" s="135">
        <v>6.67</v>
      </c>
      <c r="AK11" s="135">
        <v>6.67</v>
      </c>
      <c r="AL11" s="135" t="s">
        <v>87</v>
      </c>
      <c r="AM11" s="135" t="s">
        <v>87</v>
      </c>
      <c r="AN11" s="135">
        <v>6.67</v>
      </c>
      <c r="AO11" s="135">
        <v>6.67</v>
      </c>
      <c r="AP11" s="135">
        <v>6.67</v>
      </c>
      <c r="AQ11" s="135">
        <v>6.67</v>
      </c>
      <c r="AR11" s="135">
        <v>6.67</v>
      </c>
      <c r="AS11" s="135">
        <v>6.67</v>
      </c>
    </row>
    <row r="12" spans="1:45" x14ac:dyDescent="0.35">
      <c r="A12" s="134" t="s">
        <v>178</v>
      </c>
      <c r="B12" s="134">
        <v>1</v>
      </c>
      <c r="C12" s="134" t="s">
        <v>142</v>
      </c>
      <c r="D12" s="134">
        <v>2021</v>
      </c>
      <c r="E12" s="134">
        <v>2</v>
      </c>
      <c r="F12" s="134">
        <v>5</v>
      </c>
      <c r="G12" s="134">
        <v>6.67</v>
      </c>
      <c r="H12" s="134">
        <v>3.33</v>
      </c>
      <c r="I12" s="134">
        <v>3.33</v>
      </c>
      <c r="J12" s="134">
        <v>3.33</v>
      </c>
      <c r="K12" s="134">
        <v>3.33</v>
      </c>
      <c r="L12" s="134">
        <v>3.33</v>
      </c>
      <c r="M12" s="134">
        <v>5</v>
      </c>
      <c r="N12" s="134">
        <v>6.67</v>
      </c>
      <c r="O12" s="134">
        <v>3.33</v>
      </c>
      <c r="P12" s="134">
        <v>6.67</v>
      </c>
      <c r="Q12" s="134" t="s">
        <v>87</v>
      </c>
      <c r="R12" s="134">
        <v>6.67</v>
      </c>
      <c r="S12" s="134">
        <v>5</v>
      </c>
      <c r="T12" s="134">
        <v>6.67</v>
      </c>
      <c r="U12" s="134">
        <v>3.33</v>
      </c>
      <c r="V12" s="134">
        <v>5</v>
      </c>
      <c r="W12" s="134" t="s">
        <v>87</v>
      </c>
      <c r="X12" s="134">
        <v>3.33</v>
      </c>
      <c r="Y12" s="134">
        <v>6.67</v>
      </c>
      <c r="Z12" s="134">
        <v>5</v>
      </c>
      <c r="AA12" s="134">
        <v>3.33</v>
      </c>
      <c r="AB12" s="134">
        <v>6.67</v>
      </c>
      <c r="AC12" s="134">
        <v>6.67</v>
      </c>
      <c r="AD12" s="134">
        <v>6.67</v>
      </c>
      <c r="AE12" s="134">
        <v>6.67</v>
      </c>
      <c r="AF12" s="134">
        <v>1.1100000000000001</v>
      </c>
      <c r="AG12" s="134">
        <v>0</v>
      </c>
      <c r="AH12" s="134">
        <v>0</v>
      </c>
      <c r="AI12" s="134">
        <v>3.33</v>
      </c>
      <c r="AJ12" s="134">
        <v>5</v>
      </c>
      <c r="AK12" s="134">
        <v>6.67</v>
      </c>
      <c r="AL12" s="134">
        <v>3.33</v>
      </c>
      <c r="AM12" s="134">
        <v>3.33</v>
      </c>
      <c r="AN12" s="134">
        <v>1.665</v>
      </c>
      <c r="AO12" s="134">
        <v>3.33</v>
      </c>
      <c r="AP12" s="134">
        <v>0</v>
      </c>
      <c r="AQ12" s="134">
        <v>5</v>
      </c>
      <c r="AR12" s="134">
        <v>3.33</v>
      </c>
      <c r="AS12" s="134">
        <v>6.67</v>
      </c>
    </row>
    <row r="13" spans="1:45" x14ac:dyDescent="0.35">
      <c r="A13" s="135" t="s">
        <v>178</v>
      </c>
      <c r="B13" s="135">
        <v>1</v>
      </c>
      <c r="C13" s="135" t="s">
        <v>142</v>
      </c>
      <c r="D13" s="135">
        <v>2021</v>
      </c>
      <c r="E13" s="135">
        <v>2</v>
      </c>
      <c r="F13" s="135">
        <v>8.3350000000000009</v>
      </c>
      <c r="G13" s="135">
        <v>6.67</v>
      </c>
      <c r="H13" s="135">
        <v>10</v>
      </c>
      <c r="I13" s="135">
        <v>6.669999999999999</v>
      </c>
      <c r="J13" s="135">
        <v>6.67</v>
      </c>
      <c r="K13" s="135">
        <v>6.67</v>
      </c>
      <c r="L13" s="135">
        <v>6.67</v>
      </c>
      <c r="M13" s="135">
        <v>5</v>
      </c>
      <c r="N13" s="135">
        <v>10</v>
      </c>
      <c r="O13" s="135">
        <v>0</v>
      </c>
      <c r="P13" s="135">
        <v>6.67</v>
      </c>
      <c r="Q13" s="135">
        <v>6.67</v>
      </c>
      <c r="R13" s="135">
        <v>6.67</v>
      </c>
      <c r="S13" s="135">
        <v>6.67</v>
      </c>
      <c r="T13" s="135">
        <v>6.67</v>
      </c>
      <c r="U13" s="135">
        <v>6.67</v>
      </c>
      <c r="V13" s="135">
        <v>8.89</v>
      </c>
      <c r="W13" s="135">
        <v>6.67</v>
      </c>
      <c r="X13" s="135">
        <v>10</v>
      </c>
      <c r="Y13" s="135">
        <v>10</v>
      </c>
      <c r="Z13" s="135">
        <v>8.3350000000000009</v>
      </c>
      <c r="AA13" s="135">
        <v>6.67</v>
      </c>
      <c r="AB13" s="135">
        <v>10</v>
      </c>
      <c r="AC13" s="135">
        <v>6.665</v>
      </c>
      <c r="AD13" s="135">
        <v>10</v>
      </c>
      <c r="AE13" s="135">
        <v>3.33</v>
      </c>
      <c r="AF13" s="135">
        <v>8.89</v>
      </c>
      <c r="AG13" s="135">
        <v>10</v>
      </c>
      <c r="AH13" s="135">
        <v>6.67</v>
      </c>
      <c r="AI13" s="135">
        <v>10</v>
      </c>
      <c r="AJ13" s="135">
        <v>6.67</v>
      </c>
      <c r="AK13" s="135">
        <v>6.67</v>
      </c>
      <c r="AL13" s="135">
        <v>6.67</v>
      </c>
      <c r="AM13" s="135">
        <v>0</v>
      </c>
      <c r="AN13" s="135">
        <v>0</v>
      </c>
      <c r="AO13" s="135">
        <v>0</v>
      </c>
      <c r="AP13" s="135">
        <v>0</v>
      </c>
      <c r="AQ13" s="135">
        <v>3.33</v>
      </c>
      <c r="AR13" s="135">
        <v>3.33</v>
      </c>
      <c r="AS13" s="135">
        <v>3.33</v>
      </c>
    </row>
    <row r="14" spans="1:45" x14ac:dyDescent="0.35">
      <c r="A14" s="134" t="s">
        <v>178</v>
      </c>
      <c r="B14" s="134">
        <v>1</v>
      </c>
      <c r="C14" s="134" t="s">
        <v>142</v>
      </c>
      <c r="D14" s="134">
        <v>2021</v>
      </c>
      <c r="E14" s="134">
        <v>2</v>
      </c>
      <c r="F14" s="134">
        <v>8.3350000000000009</v>
      </c>
      <c r="G14" s="134">
        <v>10</v>
      </c>
      <c r="H14" s="134">
        <v>6.67</v>
      </c>
      <c r="I14" s="134">
        <v>3.33</v>
      </c>
      <c r="J14" s="134">
        <v>3.33</v>
      </c>
      <c r="K14" s="134">
        <v>3.33</v>
      </c>
      <c r="L14" s="134">
        <v>3.33</v>
      </c>
      <c r="M14" s="134">
        <v>6.665</v>
      </c>
      <c r="N14" s="134">
        <v>10</v>
      </c>
      <c r="O14" s="134">
        <v>3.33</v>
      </c>
      <c r="P14" s="134">
        <v>6.67</v>
      </c>
      <c r="Q14" s="134">
        <v>6.67</v>
      </c>
      <c r="R14" s="134">
        <v>6.67</v>
      </c>
      <c r="S14" s="134">
        <v>5</v>
      </c>
      <c r="T14" s="134">
        <v>6.67</v>
      </c>
      <c r="U14" s="134">
        <v>3.33</v>
      </c>
      <c r="V14" s="134">
        <v>5</v>
      </c>
      <c r="W14" s="134">
        <v>6.67</v>
      </c>
      <c r="X14" s="134" t="s">
        <v>87</v>
      </c>
      <c r="Y14" s="134">
        <v>3.33</v>
      </c>
      <c r="Z14" s="134">
        <v>8.3350000000000009</v>
      </c>
      <c r="AA14" s="134">
        <v>6.67</v>
      </c>
      <c r="AB14" s="134">
        <v>10</v>
      </c>
      <c r="AC14" s="134">
        <v>5</v>
      </c>
      <c r="AD14" s="134">
        <v>6.67</v>
      </c>
      <c r="AE14" s="134">
        <v>3.33</v>
      </c>
      <c r="AF14" s="134">
        <v>2.2233333333333332</v>
      </c>
      <c r="AG14" s="134">
        <v>0</v>
      </c>
      <c r="AH14" s="134">
        <v>0</v>
      </c>
      <c r="AI14" s="134">
        <v>6.67</v>
      </c>
      <c r="AJ14" s="134">
        <v>6.67</v>
      </c>
      <c r="AK14" s="134" t="s">
        <v>87</v>
      </c>
      <c r="AL14" s="134">
        <v>6.67</v>
      </c>
      <c r="AM14" s="134" t="s">
        <v>87</v>
      </c>
      <c r="AN14" s="134">
        <v>8.3350000000000009</v>
      </c>
      <c r="AO14" s="134">
        <v>10</v>
      </c>
      <c r="AP14" s="134">
        <v>6.67</v>
      </c>
      <c r="AQ14" s="134">
        <v>6.67</v>
      </c>
      <c r="AR14" s="134">
        <v>6.67</v>
      </c>
      <c r="AS14" s="134">
        <v>6.67</v>
      </c>
    </row>
    <row r="15" spans="1:45" x14ac:dyDescent="0.35">
      <c r="A15" s="135" t="s">
        <v>178</v>
      </c>
      <c r="B15" s="135">
        <v>1</v>
      </c>
      <c r="C15" s="135" t="s">
        <v>142</v>
      </c>
      <c r="D15" s="135">
        <v>2021</v>
      </c>
      <c r="E15" s="135">
        <v>1</v>
      </c>
      <c r="F15" s="135">
        <v>10</v>
      </c>
      <c r="G15" s="135" t="s">
        <v>87</v>
      </c>
      <c r="H15" s="135">
        <v>10</v>
      </c>
      <c r="I15" s="135">
        <v>6.669999999999999</v>
      </c>
      <c r="J15" s="135">
        <v>6.67</v>
      </c>
      <c r="K15" s="135">
        <v>6.67</v>
      </c>
      <c r="L15" s="135">
        <v>6.67</v>
      </c>
      <c r="M15" s="135">
        <v>3.335</v>
      </c>
      <c r="N15" s="135">
        <v>6.67</v>
      </c>
      <c r="O15" s="135">
        <v>0</v>
      </c>
      <c r="P15" s="135">
        <v>6.67</v>
      </c>
      <c r="Q15" s="135" t="s">
        <v>87</v>
      </c>
      <c r="R15" s="135">
        <v>6.67</v>
      </c>
      <c r="S15" s="135">
        <v>5</v>
      </c>
      <c r="T15" s="135">
        <v>6.67</v>
      </c>
      <c r="U15" s="135">
        <v>3.33</v>
      </c>
      <c r="V15" s="135">
        <v>4.4433333333333334</v>
      </c>
      <c r="W15" s="135">
        <v>3.33</v>
      </c>
      <c r="X15" s="135">
        <v>6.67</v>
      </c>
      <c r="Y15" s="135">
        <v>3.33</v>
      </c>
      <c r="Z15" s="135">
        <v>3.33</v>
      </c>
      <c r="AA15" s="135">
        <v>3.33</v>
      </c>
      <c r="AB15" s="135">
        <v>3.33</v>
      </c>
      <c r="AC15" s="135">
        <v>6.67</v>
      </c>
      <c r="AD15" s="135">
        <v>6.67</v>
      </c>
      <c r="AE15" s="135">
        <v>6.67</v>
      </c>
      <c r="AF15" s="135">
        <v>4.4466666666666663</v>
      </c>
      <c r="AG15" s="135">
        <v>6.67</v>
      </c>
      <c r="AH15" s="135">
        <v>0</v>
      </c>
      <c r="AI15" s="135">
        <v>6.67</v>
      </c>
      <c r="AJ15" s="135">
        <v>6.67</v>
      </c>
      <c r="AK15" s="135">
        <v>6.67</v>
      </c>
      <c r="AL15" s="135">
        <v>6.67</v>
      </c>
      <c r="AM15" s="135">
        <v>3.33</v>
      </c>
      <c r="AN15" s="135">
        <v>3.335</v>
      </c>
      <c r="AO15" s="135">
        <v>0</v>
      </c>
      <c r="AP15" s="135">
        <v>6.67</v>
      </c>
      <c r="AQ15" s="135">
        <v>6.67</v>
      </c>
      <c r="AR15" s="135">
        <v>6.67</v>
      </c>
      <c r="AS15" s="135">
        <v>6.67</v>
      </c>
    </row>
    <row r="16" spans="1:45" x14ac:dyDescent="0.35">
      <c r="A16" s="134" t="s">
        <v>178</v>
      </c>
      <c r="B16" s="134">
        <v>1</v>
      </c>
      <c r="C16" s="134" t="s">
        <v>142</v>
      </c>
      <c r="D16" s="134">
        <v>2021</v>
      </c>
      <c r="E16" s="134">
        <v>2</v>
      </c>
      <c r="F16" s="134">
        <v>10</v>
      </c>
      <c r="G16" s="134">
        <v>10</v>
      </c>
      <c r="H16" s="134">
        <v>10</v>
      </c>
      <c r="I16" s="134">
        <v>5.5566666666666675</v>
      </c>
      <c r="J16" s="134">
        <v>6.67</v>
      </c>
      <c r="K16" s="134">
        <v>3.33</v>
      </c>
      <c r="L16" s="134">
        <v>6.67</v>
      </c>
      <c r="M16" s="134">
        <v>8.3350000000000009</v>
      </c>
      <c r="N16" s="134">
        <v>10</v>
      </c>
      <c r="O16" s="134">
        <v>6.67</v>
      </c>
      <c r="P16" s="134">
        <v>10</v>
      </c>
      <c r="Q16" s="134" t="s">
        <v>87</v>
      </c>
      <c r="R16" s="134">
        <v>10</v>
      </c>
      <c r="S16" s="134">
        <v>10</v>
      </c>
      <c r="T16" s="134">
        <v>10</v>
      </c>
      <c r="U16" s="134">
        <v>10</v>
      </c>
      <c r="V16" s="134">
        <v>10</v>
      </c>
      <c r="W16" s="134">
        <v>10</v>
      </c>
      <c r="X16" s="134">
        <v>10</v>
      </c>
      <c r="Y16" s="134">
        <v>10</v>
      </c>
      <c r="Z16" s="134">
        <v>8.3350000000000009</v>
      </c>
      <c r="AA16" s="134">
        <v>6.67</v>
      </c>
      <c r="AB16" s="134">
        <v>10</v>
      </c>
      <c r="AC16" s="134">
        <v>5</v>
      </c>
      <c r="AD16" s="134">
        <v>6.67</v>
      </c>
      <c r="AE16" s="134">
        <v>3.33</v>
      </c>
      <c r="AF16" s="134">
        <v>3.3333333333333335</v>
      </c>
      <c r="AG16" s="134">
        <v>0</v>
      </c>
      <c r="AH16" s="134">
        <v>0</v>
      </c>
      <c r="AI16" s="134">
        <v>10</v>
      </c>
      <c r="AJ16" s="134">
        <v>10</v>
      </c>
      <c r="AK16" s="134">
        <v>10</v>
      </c>
      <c r="AL16" s="134">
        <v>10</v>
      </c>
      <c r="AM16" s="134">
        <v>10</v>
      </c>
      <c r="AN16" s="134">
        <v>10</v>
      </c>
      <c r="AO16" s="134" t="s">
        <v>87</v>
      </c>
      <c r="AP16" s="134">
        <v>10</v>
      </c>
      <c r="AQ16" s="134">
        <v>10</v>
      </c>
      <c r="AR16" s="134">
        <v>10</v>
      </c>
      <c r="AS16" s="134">
        <v>10</v>
      </c>
    </row>
    <row r="17" spans="1:45" x14ac:dyDescent="0.35">
      <c r="A17" s="135" t="s">
        <v>178</v>
      </c>
      <c r="B17" s="135">
        <v>1</v>
      </c>
      <c r="C17" s="135" t="s">
        <v>142</v>
      </c>
      <c r="D17" s="135">
        <v>2021</v>
      </c>
      <c r="E17" s="135">
        <v>1</v>
      </c>
      <c r="F17" s="135" t="s">
        <v>87</v>
      </c>
      <c r="G17" s="135" t="s">
        <v>87</v>
      </c>
      <c r="H17" s="135" t="s">
        <v>87</v>
      </c>
      <c r="I17" s="135">
        <v>6.67</v>
      </c>
      <c r="J17" s="135">
        <v>6.67</v>
      </c>
      <c r="K17" s="135">
        <v>6.67</v>
      </c>
      <c r="L17" s="135" t="s">
        <v>87</v>
      </c>
      <c r="M17" s="135">
        <v>6.67</v>
      </c>
      <c r="N17" s="135">
        <v>6.67</v>
      </c>
      <c r="O17" s="135">
        <v>6.67</v>
      </c>
      <c r="P17" s="135">
        <v>8.3350000000000009</v>
      </c>
      <c r="Q17" s="135">
        <v>6.67</v>
      </c>
      <c r="R17" s="135">
        <v>10</v>
      </c>
      <c r="S17" s="135" t="s">
        <v>87</v>
      </c>
      <c r="T17" s="135" t="s">
        <v>87</v>
      </c>
      <c r="U17" s="135" t="s">
        <v>87</v>
      </c>
      <c r="V17" s="135">
        <v>3.33</v>
      </c>
      <c r="W17" s="135">
        <v>3.33</v>
      </c>
      <c r="X17" s="135" t="s">
        <v>87</v>
      </c>
      <c r="Y17" s="135" t="s">
        <v>87</v>
      </c>
      <c r="Z17" s="135">
        <v>6.67</v>
      </c>
      <c r="AA17" s="135">
        <v>6.67</v>
      </c>
      <c r="AB17" s="135" t="s">
        <v>87</v>
      </c>
      <c r="AC17" s="135">
        <v>10</v>
      </c>
      <c r="AD17" s="135">
        <v>10</v>
      </c>
      <c r="AE17" s="135">
        <v>10</v>
      </c>
      <c r="AF17" s="135">
        <v>10</v>
      </c>
      <c r="AG17" s="135"/>
      <c r="AH17" s="135">
        <v>10</v>
      </c>
      <c r="AI17" s="135" t="s">
        <v>87</v>
      </c>
      <c r="AJ17" s="135">
        <v>0</v>
      </c>
      <c r="AK17" s="135" t="s">
        <v>87</v>
      </c>
      <c r="AL17" s="135">
        <v>0</v>
      </c>
      <c r="AM17" s="135"/>
      <c r="AN17" s="135">
        <v>6.67</v>
      </c>
      <c r="AO17" s="135">
        <v>6.67</v>
      </c>
      <c r="AP17" s="135">
        <v>6.67</v>
      </c>
      <c r="AQ17" s="135" t="s">
        <v>193</v>
      </c>
      <c r="AR17" s="135" t="s">
        <v>87</v>
      </c>
      <c r="AS17" s="135" t="s">
        <v>87</v>
      </c>
    </row>
    <row r="18" spans="1:45" x14ac:dyDescent="0.35">
      <c r="A18" s="134" t="s">
        <v>178</v>
      </c>
      <c r="B18" s="134">
        <v>1</v>
      </c>
      <c r="C18" s="134" t="s">
        <v>142</v>
      </c>
      <c r="D18" s="134">
        <v>2021</v>
      </c>
      <c r="E18" s="134">
        <v>2</v>
      </c>
      <c r="F18" s="134">
        <v>8.3350000000000009</v>
      </c>
      <c r="G18" s="134">
        <v>10</v>
      </c>
      <c r="H18" s="134">
        <v>6.67</v>
      </c>
      <c r="I18" s="134">
        <v>7.7800000000000011</v>
      </c>
      <c r="J18" s="134">
        <v>10</v>
      </c>
      <c r="K18" s="134">
        <v>6.67</v>
      </c>
      <c r="L18" s="134">
        <v>6.67</v>
      </c>
      <c r="M18" s="134">
        <v>5</v>
      </c>
      <c r="N18" s="134">
        <v>6.67</v>
      </c>
      <c r="O18" s="134">
        <v>3.33</v>
      </c>
      <c r="P18" s="134">
        <v>8.3350000000000009</v>
      </c>
      <c r="Q18" s="134">
        <v>6.67</v>
      </c>
      <c r="R18" s="134">
        <v>10</v>
      </c>
      <c r="S18" s="134">
        <v>8.3350000000000009</v>
      </c>
      <c r="T18" s="134">
        <v>10</v>
      </c>
      <c r="U18" s="134">
        <v>6.67</v>
      </c>
      <c r="V18" s="134">
        <v>7.7800000000000011</v>
      </c>
      <c r="W18" s="134">
        <v>6.67</v>
      </c>
      <c r="X18" s="134">
        <v>10</v>
      </c>
      <c r="Y18" s="134">
        <v>6.67</v>
      </c>
      <c r="Z18" s="134">
        <v>8.3350000000000009</v>
      </c>
      <c r="AA18" s="134">
        <v>6.67</v>
      </c>
      <c r="AB18" s="134">
        <v>10</v>
      </c>
      <c r="AC18" s="134">
        <v>6.665</v>
      </c>
      <c r="AD18" s="134">
        <v>10</v>
      </c>
      <c r="AE18" s="134">
        <v>3.33</v>
      </c>
      <c r="AF18" s="134">
        <v>3.3333333333333335</v>
      </c>
      <c r="AG18" s="134">
        <v>0</v>
      </c>
      <c r="AH18" s="134">
        <v>0</v>
      </c>
      <c r="AI18" s="134">
        <v>10</v>
      </c>
      <c r="AJ18" s="134">
        <v>10</v>
      </c>
      <c r="AK18" s="134">
        <v>10</v>
      </c>
      <c r="AL18" s="134">
        <v>10</v>
      </c>
      <c r="AM18" s="134">
        <v>6.67</v>
      </c>
      <c r="AN18" s="134">
        <v>5</v>
      </c>
      <c r="AO18" s="134">
        <v>10</v>
      </c>
      <c r="AP18" s="134">
        <v>0</v>
      </c>
      <c r="AQ18" s="134">
        <v>6.67</v>
      </c>
      <c r="AR18" s="134">
        <v>6.67</v>
      </c>
      <c r="AS18" s="134">
        <v>6.67</v>
      </c>
    </row>
    <row r="19" spans="1:45" x14ac:dyDescent="0.35">
      <c r="A19" s="135" t="s">
        <v>178</v>
      </c>
      <c r="B19" s="135">
        <v>1</v>
      </c>
      <c r="C19" s="135" t="s">
        <v>142</v>
      </c>
      <c r="D19" s="135">
        <v>2021</v>
      </c>
      <c r="E19" s="135">
        <v>1</v>
      </c>
      <c r="F19" s="135">
        <v>8.3350000000000009</v>
      </c>
      <c r="G19" s="135">
        <v>10</v>
      </c>
      <c r="H19" s="135">
        <v>6.67</v>
      </c>
      <c r="I19" s="135">
        <v>7.78</v>
      </c>
      <c r="J19" s="135">
        <v>6.67</v>
      </c>
      <c r="K19" s="135">
        <v>6.67</v>
      </c>
      <c r="L19" s="135">
        <v>10</v>
      </c>
      <c r="M19" s="135">
        <v>6.67</v>
      </c>
      <c r="N19" s="135">
        <v>6.67</v>
      </c>
      <c r="O19" s="135"/>
      <c r="P19" s="135">
        <v>6.67</v>
      </c>
      <c r="Q19" s="135">
        <v>6.67</v>
      </c>
      <c r="R19" s="135"/>
      <c r="S19" s="135">
        <v>6.67</v>
      </c>
      <c r="T19" s="135">
        <v>6.67</v>
      </c>
      <c r="U19" s="135">
        <v>6.67</v>
      </c>
      <c r="V19" s="135">
        <v>6.67</v>
      </c>
      <c r="W19" s="135"/>
      <c r="X19" s="135">
        <v>6.67</v>
      </c>
      <c r="Y19" s="135"/>
      <c r="Z19" s="135">
        <v>6.67</v>
      </c>
      <c r="AA19" s="135"/>
      <c r="AB19" s="135">
        <v>6.67</v>
      </c>
      <c r="AC19" s="135">
        <v>6.67</v>
      </c>
      <c r="AD19" s="135">
        <v>6.67</v>
      </c>
      <c r="AE19" s="135"/>
      <c r="AF19" s="135" t="s">
        <v>87</v>
      </c>
      <c r="AG19" s="135"/>
      <c r="AH19" s="135"/>
      <c r="AI19" s="135"/>
      <c r="AJ19" s="135" t="s">
        <v>87</v>
      </c>
      <c r="AK19" s="135"/>
      <c r="AL19" s="135"/>
      <c r="AM19" s="135"/>
      <c r="AN19" s="135" t="s">
        <v>193</v>
      </c>
      <c r="AO19" s="135"/>
      <c r="AP19" s="135"/>
      <c r="AQ19" s="135" t="s">
        <v>193</v>
      </c>
      <c r="AR19" s="135"/>
      <c r="AS19" s="135"/>
    </row>
    <row r="20" spans="1:45" x14ac:dyDescent="0.35">
      <c r="A20" s="134" t="s">
        <v>178</v>
      </c>
      <c r="B20" s="134">
        <v>1</v>
      </c>
      <c r="C20" s="134" t="s">
        <v>142</v>
      </c>
      <c r="D20" s="134">
        <v>2021</v>
      </c>
      <c r="E20" s="134">
        <v>1</v>
      </c>
      <c r="F20" s="134">
        <v>8.3350000000000009</v>
      </c>
      <c r="G20" s="134">
        <v>10</v>
      </c>
      <c r="H20" s="134">
        <v>6.67</v>
      </c>
      <c r="I20" s="134">
        <v>6.669999999999999</v>
      </c>
      <c r="J20" s="134">
        <v>6.67</v>
      </c>
      <c r="K20" s="134">
        <v>6.67</v>
      </c>
      <c r="L20" s="134">
        <v>6.67</v>
      </c>
      <c r="M20" s="134">
        <v>6.665</v>
      </c>
      <c r="N20" s="134">
        <v>10</v>
      </c>
      <c r="O20" s="134">
        <v>3.33</v>
      </c>
      <c r="P20" s="134">
        <v>6.67</v>
      </c>
      <c r="Q20" s="134">
        <v>6.67</v>
      </c>
      <c r="R20" s="134">
        <v>6.67</v>
      </c>
      <c r="S20" s="134">
        <v>5</v>
      </c>
      <c r="T20" s="134">
        <v>6.67</v>
      </c>
      <c r="U20" s="134">
        <v>3.33</v>
      </c>
      <c r="V20" s="134">
        <v>6.67</v>
      </c>
      <c r="W20" s="134">
        <v>6.67</v>
      </c>
      <c r="X20" s="134">
        <v>6.67</v>
      </c>
      <c r="Y20" s="134" t="s">
        <v>87</v>
      </c>
      <c r="Z20" s="134">
        <v>5</v>
      </c>
      <c r="AA20" s="134">
        <v>3.33</v>
      </c>
      <c r="AB20" s="134">
        <v>6.67</v>
      </c>
      <c r="AC20" s="134">
        <v>5</v>
      </c>
      <c r="AD20" s="134">
        <v>6.67</v>
      </c>
      <c r="AE20" s="134">
        <v>3.33</v>
      </c>
      <c r="AF20" s="134">
        <v>2.2233333333333332</v>
      </c>
      <c r="AG20" s="134">
        <v>0</v>
      </c>
      <c r="AH20" s="134">
        <v>0</v>
      </c>
      <c r="AI20" s="134">
        <v>6.67</v>
      </c>
      <c r="AJ20" s="134">
        <v>8.3350000000000009</v>
      </c>
      <c r="AK20" s="134">
        <v>10</v>
      </c>
      <c r="AL20" s="134">
        <v>6.67</v>
      </c>
      <c r="AM20" s="134">
        <v>6.67</v>
      </c>
      <c r="AN20" s="134">
        <v>6.67</v>
      </c>
      <c r="AO20" s="134">
        <v>6.67</v>
      </c>
      <c r="AP20" s="134">
        <v>6.67</v>
      </c>
      <c r="AQ20" s="134">
        <v>6.67</v>
      </c>
      <c r="AR20" s="134">
        <v>6.67</v>
      </c>
      <c r="AS20" s="134">
        <v>6.67</v>
      </c>
    </row>
    <row r="21" spans="1:45" x14ac:dyDescent="0.35">
      <c r="A21" s="135" t="s">
        <v>178</v>
      </c>
      <c r="B21" s="135">
        <v>1</v>
      </c>
      <c r="C21" s="135" t="s">
        <v>142</v>
      </c>
      <c r="D21" s="135">
        <v>2021</v>
      </c>
      <c r="E21" s="135">
        <v>1</v>
      </c>
      <c r="F21" s="135">
        <v>5</v>
      </c>
      <c r="G21" s="135">
        <v>6.67</v>
      </c>
      <c r="H21" s="135">
        <v>3.33</v>
      </c>
      <c r="I21" s="135">
        <v>4.4433333333333334</v>
      </c>
      <c r="J21" s="135">
        <v>3.33</v>
      </c>
      <c r="K21" s="135">
        <v>6.67</v>
      </c>
      <c r="L21" s="135">
        <v>3.33</v>
      </c>
      <c r="M21" s="135">
        <v>5</v>
      </c>
      <c r="N21" s="135">
        <v>6.67</v>
      </c>
      <c r="O21" s="135">
        <v>3.33</v>
      </c>
      <c r="P21" s="135">
        <v>3.33</v>
      </c>
      <c r="Q21" s="135">
        <v>3.33</v>
      </c>
      <c r="R21" s="135" t="s">
        <v>87</v>
      </c>
      <c r="S21" s="135">
        <v>5</v>
      </c>
      <c r="T21" s="135">
        <v>6.67</v>
      </c>
      <c r="U21" s="135">
        <v>3.33</v>
      </c>
      <c r="V21" s="135">
        <v>5.5566666666666675</v>
      </c>
      <c r="W21" s="135">
        <v>6.67</v>
      </c>
      <c r="X21" s="135">
        <v>6.67</v>
      </c>
      <c r="Y21" s="135">
        <v>3.33</v>
      </c>
      <c r="Z21" s="135">
        <v>6.67</v>
      </c>
      <c r="AA21" s="135" t="s">
        <v>87</v>
      </c>
      <c r="AB21" s="135">
        <v>6.67</v>
      </c>
      <c r="AC21" s="135">
        <v>5</v>
      </c>
      <c r="AD21" s="135">
        <v>6.67</v>
      </c>
      <c r="AE21" s="135">
        <v>3.33</v>
      </c>
      <c r="AF21" s="135">
        <v>2.2233333333333332</v>
      </c>
      <c r="AG21" s="135">
        <v>0</v>
      </c>
      <c r="AH21" s="135">
        <v>0</v>
      </c>
      <c r="AI21" s="135">
        <v>6.67</v>
      </c>
      <c r="AJ21" s="135">
        <v>5</v>
      </c>
      <c r="AK21" s="135">
        <v>6.67</v>
      </c>
      <c r="AL21" s="135">
        <v>3.33</v>
      </c>
      <c r="AM21" s="135">
        <v>6.67</v>
      </c>
      <c r="AN21" s="135">
        <v>5</v>
      </c>
      <c r="AO21" s="135">
        <v>3.33</v>
      </c>
      <c r="AP21" s="135">
        <v>6.67</v>
      </c>
      <c r="AQ21" s="135">
        <v>6.67</v>
      </c>
      <c r="AR21" s="135">
        <v>6.67</v>
      </c>
      <c r="AS21" s="135">
        <v>6.67</v>
      </c>
    </row>
    <row r="22" spans="1:45" x14ac:dyDescent="0.35">
      <c r="A22" s="134" t="s">
        <v>178</v>
      </c>
      <c r="B22" s="134">
        <v>1</v>
      </c>
      <c r="C22" s="134" t="s">
        <v>142</v>
      </c>
      <c r="D22" s="134">
        <v>2021</v>
      </c>
      <c r="E22" s="134">
        <v>2</v>
      </c>
      <c r="F22" s="134">
        <v>8.3350000000000009</v>
      </c>
      <c r="G22" s="134">
        <v>10</v>
      </c>
      <c r="H22" s="134">
        <v>6.67</v>
      </c>
      <c r="I22" s="134">
        <v>5.5566666666666675</v>
      </c>
      <c r="J22" s="134">
        <v>6.67</v>
      </c>
      <c r="K22" s="134">
        <v>6.67</v>
      </c>
      <c r="L22" s="134">
        <v>3.33</v>
      </c>
      <c r="M22" s="134">
        <v>5</v>
      </c>
      <c r="N22" s="134">
        <v>6.67</v>
      </c>
      <c r="O22" s="134">
        <v>3.33</v>
      </c>
      <c r="P22" s="134">
        <v>6.665</v>
      </c>
      <c r="Q22" s="134">
        <v>10</v>
      </c>
      <c r="R22" s="134">
        <v>3.33</v>
      </c>
      <c r="S22" s="134">
        <v>6.67</v>
      </c>
      <c r="T22" s="134">
        <v>6.67</v>
      </c>
      <c r="U22" s="134" t="s">
        <v>87</v>
      </c>
      <c r="V22" s="134">
        <v>6.669999999999999</v>
      </c>
      <c r="W22" s="134">
        <v>6.67</v>
      </c>
      <c r="X22" s="134">
        <v>6.67</v>
      </c>
      <c r="Y22" s="134">
        <v>6.67</v>
      </c>
      <c r="Z22" s="134">
        <v>5</v>
      </c>
      <c r="AA22" s="134">
        <v>3.33</v>
      </c>
      <c r="AB22" s="134">
        <v>6.67</v>
      </c>
      <c r="AC22" s="134">
        <v>6.67</v>
      </c>
      <c r="AD22" s="134" t="s">
        <v>87</v>
      </c>
      <c r="AE22" s="134">
        <v>6.67</v>
      </c>
      <c r="AF22" s="134">
        <v>4.4433333333333334</v>
      </c>
      <c r="AG22" s="134">
        <v>0</v>
      </c>
      <c r="AH22" s="134">
        <v>3.33</v>
      </c>
      <c r="AI22" s="134">
        <v>10</v>
      </c>
      <c r="AJ22" s="134">
        <v>8.3350000000000009</v>
      </c>
      <c r="AK22" s="134">
        <v>6.67</v>
      </c>
      <c r="AL22" s="134">
        <v>10</v>
      </c>
      <c r="AM22" s="134">
        <v>3.33</v>
      </c>
      <c r="AN22" s="134">
        <v>5</v>
      </c>
      <c r="AO22" s="134">
        <v>6.67</v>
      </c>
      <c r="AP22" s="134">
        <v>3.33</v>
      </c>
      <c r="AQ22" s="134">
        <v>6.67</v>
      </c>
      <c r="AR22" s="134">
        <v>6.67</v>
      </c>
      <c r="AS22" s="134">
        <v>6.67</v>
      </c>
    </row>
    <row r="23" spans="1:45" x14ac:dyDescent="0.35">
      <c r="A23" s="135" t="s">
        <v>24</v>
      </c>
      <c r="B23" s="135">
        <v>2</v>
      </c>
      <c r="C23" s="135" t="s">
        <v>142</v>
      </c>
      <c r="D23" s="135">
        <v>2021</v>
      </c>
      <c r="E23" s="135">
        <v>1</v>
      </c>
      <c r="F23" s="135">
        <v>10</v>
      </c>
      <c r="G23" s="135">
        <v>10</v>
      </c>
      <c r="H23" s="135">
        <v>10</v>
      </c>
      <c r="I23" s="135">
        <v>6.669999999999999</v>
      </c>
      <c r="J23" s="135">
        <v>6.67</v>
      </c>
      <c r="K23" s="135">
        <v>6.67</v>
      </c>
      <c r="L23" s="135">
        <v>6.67</v>
      </c>
      <c r="M23" s="135">
        <v>5</v>
      </c>
      <c r="N23" s="135">
        <v>10</v>
      </c>
      <c r="O23" s="135">
        <v>0</v>
      </c>
      <c r="P23" s="135">
        <v>8.3350000000000009</v>
      </c>
      <c r="Q23" s="135">
        <v>10</v>
      </c>
      <c r="R23" s="135">
        <v>6.67</v>
      </c>
      <c r="S23" s="135">
        <v>5</v>
      </c>
      <c r="T23" s="135">
        <v>3.33</v>
      </c>
      <c r="U23" s="135">
        <v>6.67</v>
      </c>
      <c r="V23" s="135">
        <v>10</v>
      </c>
      <c r="W23" s="135">
        <v>10</v>
      </c>
      <c r="X23" s="135">
        <v>10</v>
      </c>
      <c r="Y23" s="135">
        <v>10</v>
      </c>
      <c r="Z23" s="135">
        <v>8.3350000000000009</v>
      </c>
      <c r="AA23" s="135">
        <v>6.67</v>
      </c>
      <c r="AB23" s="135">
        <v>10</v>
      </c>
      <c r="AC23" s="135">
        <v>6.67</v>
      </c>
      <c r="AD23" s="135">
        <v>6.67</v>
      </c>
      <c r="AE23" s="135">
        <v>6.67</v>
      </c>
      <c r="AF23" s="135">
        <v>3.3333333333333335</v>
      </c>
      <c r="AG23" s="135">
        <v>0</v>
      </c>
      <c r="AH23" s="135">
        <v>0</v>
      </c>
      <c r="AI23" s="135">
        <v>10</v>
      </c>
      <c r="AJ23" s="135">
        <v>10</v>
      </c>
      <c r="AK23" s="135">
        <v>10</v>
      </c>
      <c r="AL23" s="135">
        <v>10</v>
      </c>
      <c r="AM23" s="135">
        <v>10</v>
      </c>
      <c r="AN23" s="135">
        <v>8.3350000000000009</v>
      </c>
      <c r="AO23" s="135">
        <v>6.67</v>
      </c>
      <c r="AP23" s="135">
        <v>10</v>
      </c>
      <c r="AQ23" s="135">
        <v>10</v>
      </c>
      <c r="AR23" s="135">
        <v>10</v>
      </c>
      <c r="AS23" s="135">
        <v>10</v>
      </c>
    </row>
    <row r="24" spans="1:45" x14ac:dyDescent="0.35">
      <c r="A24" s="134" t="s">
        <v>24</v>
      </c>
      <c r="B24" s="134">
        <v>2</v>
      </c>
      <c r="C24" s="134" t="s">
        <v>142</v>
      </c>
      <c r="D24" s="134">
        <v>2021</v>
      </c>
      <c r="E24" s="134">
        <v>2</v>
      </c>
      <c r="F24" s="134">
        <v>6.67</v>
      </c>
      <c r="G24" s="134">
        <v>6.67</v>
      </c>
      <c r="H24" s="134">
        <v>6.67</v>
      </c>
      <c r="I24" s="134">
        <v>6.669999999999999</v>
      </c>
      <c r="J24" s="134">
        <v>6.67</v>
      </c>
      <c r="K24" s="134">
        <v>6.67</v>
      </c>
      <c r="L24" s="134">
        <v>6.67</v>
      </c>
      <c r="M24" s="134">
        <v>8.3350000000000009</v>
      </c>
      <c r="N24" s="134">
        <v>10</v>
      </c>
      <c r="O24" s="134">
        <v>6.67</v>
      </c>
      <c r="P24" s="134">
        <v>8.3350000000000009</v>
      </c>
      <c r="Q24" s="134">
        <v>6.67</v>
      </c>
      <c r="R24" s="134">
        <v>10</v>
      </c>
      <c r="S24" s="134">
        <v>6.665</v>
      </c>
      <c r="T24" s="134">
        <v>10</v>
      </c>
      <c r="U24" s="134">
        <v>3.33</v>
      </c>
      <c r="V24" s="134">
        <v>7.78</v>
      </c>
      <c r="W24" s="134">
        <v>6.67</v>
      </c>
      <c r="X24" s="134">
        <v>6.67</v>
      </c>
      <c r="Y24" s="134">
        <v>10</v>
      </c>
      <c r="Z24" s="134">
        <v>10</v>
      </c>
      <c r="AA24" s="134">
        <v>10</v>
      </c>
      <c r="AB24" s="134">
        <v>10</v>
      </c>
      <c r="AC24" s="134">
        <v>6.665</v>
      </c>
      <c r="AD24" s="134">
        <v>3.33</v>
      </c>
      <c r="AE24" s="134">
        <v>10</v>
      </c>
      <c r="AF24" s="134">
        <v>5</v>
      </c>
      <c r="AG24" s="134">
        <v>0</v>
      </c>
      <c r="AH24" s="134"/>
      <c r="AI24" s="134">
        <v>10</v>
      </c>
      <c r="AJ24" s="134">
        <v>8.3350000000000009</v>
      </c>
      <c r="AK24" s="134">
        <v>6.67</v>
      </c>
      <c r="AL24" s="134">
        <v>10</v>
      </c>
      <c r="AM24" s="134">
        <v>3.33</v>
      </c>
      <c r="AN24" s="134">
        <v>6.665</v>
      </c>
      <c r="AO24" s="134">
        <v>3.33</v>
      </c>
      <c r="AP24" s="134">
        <v>10</v>
      </c>
      <c r="AQ24" s="134">
        <v>8.3350000000000009</v>
      </c>
      <c r="AR24" s="134">
        <v>6.67</v>
      </c>
      <c r="AS24" s="134">
        <v>10</v>
      </c>
    </row>
    <row r="25" spans="1:45" x14ac:dyDescent="0.35">
      <c r="A25" s="135" t="s">
        <v>24</v>
      </c>
      <c r="B25" s="135">
        <v>2</v>
      </c>
      <c r="C25" s="135" t="s">
        <v>142</v>
      </c>
      <c r="D25" s="135">
        <v>2021</v>
      </c>
      <c r="E25" s="135">
        <v>2</v>
      </c>
      <c r="F25" s="135">
        <v>10</v>
      </c>
      <c r="G25" s="135" t="s">
        <v>87</v>
      </c>
      <c r="H25" s="135">
        <v>10</v>
      </c>
      <c r="I25" s="135">
        <v>6.669999999999999</v>
      </c>
      <c r="J25" s="135">
        <v>6.67</v>
      </c>
      <c r="K25" s="135">
        <v>6.67</v>
      </c>
      <c r="L25" s="135">
        <v>6.67</v>
      </c>
      <c r="M25" s="135">
        <v>6.665</v>
      </c>
      <c r="N25" s="135">
        <v>10</v>
      </c>
      <c r="O25" s="135">
        <v>3.33</v>
      </c>
      <c r="P25" s="135">
        <v>10</v>
      </c>
      <c r="Q25" s="135">
        <v>10</v>
      </c>
      <c r="R25" s="135">
        <v>10</v>
      </c>
      <c r="S25" s="135">
        <v>8.3350000000000009</v>
      </c>
      <c r="T25" s="135">
        <v>10</v>
      </c>
      <c r="U25" s="135">
        <v>6.67</v>
      </c>
      <c r="V25" s="135">
        <v>10</v>
      </c>
      <c r="W25" s="135">
        <v>10</v>
      </c>
      <c r="X25" s="135">
        <v>10</v>
      </c>
      <c r="Y25" s="135">
        <v>10</v>
      </c>
      <c r="Z25" s="135">
        <v>10</v>
      </c>
      <c r="AA25" s="135" t="s">
        <v>87</v>
      </c>
      <c r="AB25" s="135">
        <v>10</v>
      </c>
      <c r="AC25" s="135">
        <v>8.3350000000000009</v>
      </c>
      <c r="AD25" s="135">
        <v>10</v>
      </c>
      <c r="AE25" s="135">
        <v>6.67</v>
      </c>
      <c r="AF25" s="135">
        <v>2.2233333333333332</v>
      </c>
      <c r="AG25" s="135">
        <v>0</v>
      </c>
      <c r="AH25" s="135">
        <v>0</v>
      </c>
      <c r="AI25" s="135">
        <v>6.67</v>
      </c>
      <c r="AJ25" s="135">
        <v>10</v>
      </c>
      <c r="AK25" s="135">
        <v>10</v>
      </c>
      <c r="AL25" s="135">
        <v>10</v>
      </c>
      <c r="AM25" s="135"/>
      <c r="AN25" s="135">
        <v>10</v>
      </c>
      <c r="AO25" s="135">
        <v>10</v>
      </c>
      <c r="AP25" s="135">
        <v>10</v>
      </c>
      <c r="AQ25" s="135">
        <v>8.3350000000000009</v>
      </c>
      <c r="AR25" s="135">
        <v>6.67</v>
      </c>
      <c r="AS25" s="135">
        <v>10</v>
      </c>
    </row>
    <row r="26" spans="1:45" x14ac:dyDescent="0.35">
      <c r="A26" s="134" t="s">
        <v>24</v>
      </c>
      <c r="B26" s="134">
        <v>2</v>
      </c>
      <c r="C26" s="134" t="s">
        <v>142</v>
      </c>
      <c r="D26" s="134">
        <v>2021</v>
      </c>
      <c r="E26" s="134">
        <v>1</v>
      </c>
      <c r="F26" s="134">
        <v>10</v>
      </c>
      <c r="G26" s="134">
        <v>10</v>
      </c>
      <c r="H26" s="134">
        <v>10</v>
      </c>
      <c r="I26" s="134">
        <v>10</v>
      </c>
      <c r="J26" s="134">
        <v>10</v>
      </c>
      <c r="K26" s="134">
        <v>10</v>
      </c>
      <c r="L26" s="134">
        <v>10</v>
      </c>
      <c r="M26" s="134">
        <v>5</v>
      </c>
      <c r="N26" s="134">
        <v>10</v>
      </c>
      <c r="O26" s="134">
        <v>0</v>
      </c>
      <c r="P26" s="134">
        <v>10</v>
      </c>
      <c r="Q26" s="134">
        <v>10</v>
      </c>
      <c r="R26" s="134">
        <v>10</v>
      </c>
      <c r="S26" s="134">
        <v>10</v>
      </c>
      <c r="T26" s="134">
        <v>10</v>
      </c>
      <c r="U26" s="134">
        <v>10</v>
      </c>
      <c r="V26" s="134">
        <v>10</v>
      </c>
      <c r="W26" s="134">
        <v>10</v>
      </c>
      <c r="X26" s="134">
        <v>10</v>
      </c>
      <c r="Y26" s="134">
        <v>10</v>
      </c>
      <c r="Z26" s="134">
        <v>10</v>
      </c>
      <c r="AA26" s="134">
        <v>10</v>
      </c>
      <c r="AB26" s="134">
        <v>10</v>
      </c>
      <c r="AC26" s="134">
        <v>5</v>
      </c>
      <c r="AD26" s="134">
        <v>10</v>
      </c>
      <c r="AE26" s="134">
        <v>0</v>
      </c>
      <c r="AF26" s="134">
        <v>3.3333333333333335</v>
      </c>
      <c r="AG26" s="134">
        <v>0</v>
      </c>
      <c r="AH26" s="134">
        <v>0</v>
      </c>
      <c r="AI26" s="134">
        <v>10</v>
      </c>
      <c r="AJ26" s="134">
        <v>10</v>
      </c>
      <c r="AK26" s="134">
        <v>10</v>
      </c>
      <c r="AL26" s="134">
        <v>10</v>
      </c>
      <c r="AM26" s="134">
        <v>10</v>
      </c>
      <c r="AN26" s="134">
        <v>10</v>
      </c>
      <c r="AO26" s="134">
        <v>10</v>
      </c>
      <c r="AP26" s="134">
        <v>10</v>
      </c>
      <c r="AQ26" s="134">
        <v>10</v>
      </c>
      <c r="AR26" s="134">
        <v>10</v>
      </c>
      <c r="AS26" s="134">
        <v>10</v>
      </c>
    </row>
    <row r="27" spans="1:45" x14ac:dyDescent="0.35">
      <c r="A27" s="135" t="s">
        <v>24</v>
      </c>
      <c r="B27" s="135">
        <v>2</v>
      </c>
      <c r="C27" s="135" t="s">
        <v>142</v>
      </c>
      <c r="D27" s="135">
        <v>2021</v>
      </c>
      <c r="E27" s="135">
        <v>2</v>
      </c>
      <c r="F27" s="135">
        <v>10</v>
      </c>
      <c r="G27" s="135">
        <v>10</v>
      </c>
      <c r="H27" s="135">
        <v>10</v>
      </c>
      <c r="I27" s="135">
        <v>10</v>
      </c>
      <c r="J27" s="135">
        <v>10</v>
      </c>
      <c r="K27" s="135">
        <v>10</v>
      </c>
      <c r="L27" s="135">
        <v>10</v>
      </c>
      <c r="M27" s="135">
        <v>8.3350000000000009</v>
      </c>
      <c r="N27" s="135">
        <v>10</v>
      </c>
      <c r="O27" s="135">
        <v>6.67</v>
      </c>
      <c r="P27" s="135">
        <v>10</v>
      </c>
      <c r="Q27" s="135">
        <v>10</v>
      </c>
      <c r="R27" s="135">
        <v>10</v>
      </c>
      <c r="S27" s="135">
        <v>8.3350000000000009</v>
      </c>
      <c r="T27" s="135">
        <v>10</v>
      </c>
      <c r="U27" s="135">
        <v>6.67</v>
      </c>
      <c r="V27" s="135">
        <v>8.89</v>
      </c>
      <c r="W27" s="135">
        <v>6.67</v>
      </c>
      <c r="X27" s="135">
        <v>10</v>
      </c>
      <c r="Y27" s="135">
        <v>10</v>
      </c>
      <c r="Z27" s="135">
        <v>5</v>
      </c>
      <c r="AA27" s="135">
        <v>0</v>
      </c>
      <c r="AB27" s="135">
        <v>10</v>
      </c>
      <c r="AC27" s="135">
        <v>5</v>
      </c>
      <c r="AD27" s="135">
        <v>3.33</v>
      </c>
      <c r="AE27" s="135">
        <v>6.67</v>
      </c>
      <c r="AF27" s="135">
        <v>3.3333333333333335</v>
      </c>
      <c r="AG27" s="135">
        <v>0</v>
      </c>
      <c r="AH27" s="135">
        <v>0</v>
      </c>
      <c r="AI27" s="135">
        <v>10</v>
      </c>
      <c r="AJ27" s="135">
        <v>10</v>
      </c>
      <c r="AK27" s="135">
        <v>10</v>
      </c>
      <c r="AL27" s="135">
        <v>10</v>
      </c>
      <c r="AM27" s="135">
        <v>10</v>
      </c>
      <c r="AN27" s="135">
        <v>10</v>
      </c>
      <c r="AO27" s="135">
        <v>10</v>
      </c>
      <c r="AP27" s="135">
        <v>10</v>
      </c>
      <c r="AQ27" s="135">
        <v>10</v>
      </c>
      <c r="AR27" s="135">
        <v>10</v>
      </c>
      <c r="AS27" s="135">
        <v>10</v>
      </c>
    </row>
    <row r="28" spans="1:45" x14ac:dyDescent="0.35">
      <c r="A28" s="134" t="s">
        <v>24</v>
      </c>
      <c r="B28" s="134">
        <v>2</v>
      </c>
      <c r="C28" s="134" t="s">
        <v>142</v>
      </c>
      <c r="D28" s="134">
        <v>2021</v>
      </c>
      <c r="E28" s="134">
        <v>1</v>
      </c>
      <c r="F28" s="134">
        <v>5</v>
      </c>
      <c r="G28" s="134">
        <v>0</v>
      </c>
      <c r="H28" s="134">
        <v>10</v>
      </c>
      <c r="I28" s="134">
        <v>6.666666666666667</v>
      </c>
      <c r="J28" s="134">
        <v>10</v>
      </c>
      <c r="K28" s="134">
        <v>10</v>
      </c>
      <c r="L28" s="134">
        <v>0</v>
      </c>
      <c r="M28" s="134">
        <v>10</v>
      </c>
      <c r="N28" s="134">
        <v>10</v>
      </c>
      <c r="O28" s="134">
        <v>10</v>
      </c>
      <c r="P28" s="134">
        <v>10</v>
      </c>
      <c r="Q28" s="134">
        <v>10</v>
      </c>
      <c r="R28" s="134">
        <v>10</v>
      </c>
      <c r="S28" s="134">
        <v>5</v>
      </c>
      <c r="T28" s="134">
        <v>10</v>
      </c>
      <c r="U28" s="134">
        <v>0</v>
      </c>
      <c r="V28" s="134">
        <v>8.3350000000000009</v>
      </c>
      <c r="W28" s="134">
        <v>10</v>
      </c>
      <c r="X28" s="134" t="s">
        <v>87</v>
      </c>
      <c r="Y28" s="134">
        <v>6.67</v>
      </c>
      <c r="Z28" s="134">
        <v>10</v>
      </c>
      <c r="AA28" s="134" t="s">
        <v>87</v>
      </c>
      <c r="AB28" s="134">
        <v>10</v>
      </c>
      <c r="AC28" s="134">
        <v>5</v>
      </c>
      <c r="AD28" s="134">
        <v>0</v>
      </c>
      <c r="AE28" s="134">
        <v>10</v>
      </c>
      <c r="AF28" s="134">
        <v>3.3333333333333335</v>
      </c>
      <c r="AG28" s="134">
        <v>10</v>
      </c>
      <c r="AH28" s="134">
        <v>0</v>
      </c>
      <c r="AI28" s="134">
        <v>0</v>
      </c>
      <c r="AJ28" s="134">
        <v>10</v>
      </c>
      <c r="AK28" s="134">
        <v>10</v>
      </c>
      <c r="AL28" s="134">
        <v>10</v>
      </c>
      <c r="AM28" s="134">
        <v>0</v>
      </c>
      <c r="AN28" s="134">
        <v>5</v>
      </c>
      <c r="AO28" s="134">
        <v>0</v>
      </c>
      <c r="AP28" s="134">
        <v>10</v>
      </c>
      <c r="AQ28" s="134">
        <v>5</v>
      </c>
      <c r="AR28" s="134">
        <v>0</v>
      </c>
      <c r="AS28" s="134">
        <v>10</v>
      </c>
    </row>
    <row r="29" spans="1:45" x14ac:dyDescent="0.35">
      <c r="A29" s="135" t="s">
        <v>24</v>
      </c>
      <c r="B29" s="135">
        <v>2</v>
      </c>
      <c r="C29" s="135" t="s">
        <v>142</v>
      </c>
      <c r="D29" s="135">
        <v>2021</v>
      </c>
      <c r="E29" s="135">
        <v>2</v>
      </c>
      <c r="F29" s="135">
        <v>8.3350000000000009</v>
      </c>
      <c r="G29" s="135">
        <v>6.67</v>
      </c>
      <c r="H29" s="135">
        <v>10</v>
      </c>
      <c r="I29" s="135">
        <v>10</v>
      </c>
      <c r="J29" s="135">
        <v>10</v>
      </c>
      <c r="K29" s="135">
        <v>10</v>
      </c>
      <c r="L29" s="135">
        <v>10</v>
      </c>
      <c r="M29" s="135">
        <v>8.3350000000000009</v>
      </c>
      <c r="N29" s="135">
        <v>10</v>
      </c>
      <c r="O29" s="135">
        <v>6.67</v>
      </c>
      <c r="P29" s="135">
        <v>6.67</v>
      </c>
      <c r="Q29" s="135">
        <v>6.67</v>
      </c>
      <c r="R29" s="135">
        <v>6.67</v>
      </c>
      <c r="S29" s="135">
        <v>8.3350000000000009</v>
      </c>
      <c r="T29" s="135">
        <v>10</v>
      </c>
      <c r="U29" s="135">
        <v>6.67</v>
      </c>
      <c r="V29" s="135">
        <v>8.89</v>
      </c>
      <c r="W29" s="135">
        <v>6.67</v>
      </c>
      <c r="X29" s="135">
        <v>10</v>
      </c>
      <c r="Y29" s="135">
        <v>10</v>
      </c>
      <c r="Z29" s="135">
        <v>10</v>
      </c>
      <c r="AA29" s="135" t="s">
        <v>87</v>
      </c>
      <c r="AB29" s="135">
        <v>10</v>
      </c>
      <c r="AC29" s="135">
        <v>6.67</v>
      </c>
      <c r="AD29" s="135">
        <v>6.67</v>
      </c>
      <c r="AE29" s="135">
        <v>6.67</v>
      </c>
      <c r="AF29" s="135">
        <v>6.666666666666667</v>
      </c>
      <c r="AG29" s="135">
        <v>10</v>
      </c>
      <c r="AH29" s="135">
        <v>0</v>
      </c>
      <c r="AI29" s="135">
        <v>10</v>
      </c>
      <c r="AJ29" s="135">
        <v>10</v>
      </c>
      <c r="AK29" s="135">
        <v>10</v>
      </c>
      <c r="AL29" s="135">
        <v>10</v>
      </c>
      <c r="AM29" s="135">
        <v>10</v>
      </c>
      <c r="AN29" s="135">
        <v>8.3350000000000009</v>
      </c>
      <c r="AO29" s="135">
        <v>6.67</v>
      </c>
      <c r="AP29" s="135">
        <v>10</v>
      </c>
      <c r="AQ29" s="135">
        <v>10</v>
      </c>
      <c r="AR29" s="135">
        <v>10</v>
      </c>
      <c r="AS29" s="135">
        <v>10</v>
      </c>
    </row>
    <row r="30" spans="1:45" x14ac:dyDescent="0.35">
      <c r="A30" s="134" t="s">
        <v>24</v>
      </c>
      <c r="B30" s="134">
        <v>2</v>
      </c>
      <c r="C30" s="134" t="s">
        <v>142</v>
      </c>
      <c r="D30" s="134">
        <v>2021</v>
      </c>
      <c r="E30" s="134">
        <v>2</v>
      </c>
      <c r="F30" s="134">
        <v>6.665</v>
      </c>
      <c r="G30" s="134">
        <v>3.33</v>
      </c>
      <c r="H30" s="134">
        <v>10</v>
      </c>
      <c r="I30" s="134">
        <v>10</v>
      </c>
      <c r="J30" s="134" t="s">
        <v>87</v>
      </c>
      <c r="K30" s="134">
        <v>10</v>
      </c>
      <c r="L30" s="134">
        <v>10</v>
      </c>
      <c r="M30" s="134">
        <v>6.665</v>
      </c>
      <c r="N30" s="134">
        <v>10</v>
      </c>
      <c r="O30" s="134">
        <v>3.33</v>
      </c>
      <c r="P30" s="134">
        <v>10</v>
      </c>
      <c r="Q30" s="134">
        <v>10</v>
      </c>
      <c r="R30" s="134">
        <v>10</v>
      </c>
      <c r="S30" s="134">
        <v>6.67</v>
      </c>
      <c r="T30" s="134">
        <v>6.67</v>
      </c>
      <c r="U30" s="134">
        <v>6.67</v>
      </c>
      <c r="V30" s="134">
        <v>5.5533333333333337</v>
      </c>
      <c r="W30" s="134">
        <v>3.33</v>
      </c>
      <c r="X30" s="134">
        <v>3.33</v>
      </c>
      <c r="Y30" s="134">
        <v>10</v>
      </c>
      <c r="Z30" s="134">
        <v>3.335</v>
      </c>
      <c r="AA30" s="134">
        <v>0</v>
      </c>
      <c r="AB30" s="134">
        <v>6.67</v>
      </c>
      <c r="AC30" s="134">
        <v>6.665</v>
      </c>
      <c r="AD30" s="134">
        <v>3.33</v>
      </c>
      <c r="AE30" s="134">
        <v>10</v>
      </c>
      <c r="AF30" s="134">
        <v>4.4433333333333334</v>
      </c>
      <c r="AG30" s="134">
        <v>10</v>
      </c>
      <c r="AH30" s="134">
        <v>0</v>
      </c>
      <c r="AI30" s="134">
        <v>3.33</v>
      </c>
      <c r="AJ30" s="134">
        <v>10</v>
      </c>
      <c r="AK30" s="134">
        <v>10</v>
      </c>
      <c r="AL30" s="134">
        <v>10</v>
      </c>
      <c r="AM30" s="134">
        <v>10</v>
      </c>
      <c r="AN30" s="134">
        <v>8.3350000000000009</v>
      </c>
      <c r="AO30" s="134">
        <v>6.67</v>
      </c>
      <c r="AP30" s="134">
        <v>10</v>
      </c>
      <c r="AQ30" s="134">
        <v>10</v>
      </c>
      <c r="AR30" s="134">
        <v>10</v>
      </c>
      <c r="AS30" s="134">
        <v>10</v>
      </c>
    </row>
    <row r="31" spans="1:45" x14ac:dyDescent="0.35">
      <c r="A31" s="135" t="s">
        <v>24</v>
      </c>
      <c r="B31" s="135">
        <v>2</v>
      </c>
      <c r="C31" s="135" t="s">
        <v>142</v>
      </c>
      <c r="D31" s="135">
        <v>2021</v>
      </c>
      <c r="E31" s="135">
        <v>2</v>
      </c>
      <c r="F31" s="135">
        <v>6.67</v>
      </c>
      <c r="G31" s="135">
        <v>6.67</v>
      </c>
      <c r="H31" s="135">
        <v>6.67</v>
      </c>
      <c r="I31" s="135">
        <v>6.669999999999999</v>
      </c>
      <c r="J31" s="135">
        <v>6.67</v>
      </c>
      <c r="K31" s="135">
        <v>6.67</v>
      </c>
      <c r="L31" s="135">
        <v>6.67</v>
      </c>
      <c r="M31" s="135">
        <v>5</v>
      </c>
      <c r="N31" s="135">
        <v>6.67</v>
      </c>
      <c r="O31" s="135">
        <v>3.33</v>
      </c>
      <c r="P31" s="135">
        <v>6.67</v>
      </c>
      <c r="Q31" s="135">
        <v>6.67</v>
      </c>
      <c r="R31" s="135" t="s">
        <v>87</v>
      </c>
      <c r="S31" s="135">
        <v>5</v>
      </c>
      <c r="T31" s="135">
        <v>6.67</v>
      </c>
      <c r="U31" s="135">
        <v>3.33</v>
      </c>
      <c r="V31" s="135">
        <v>3.3333333333333335</v>
      </c>
      <c r="W31" s="135">
        <v>0</v>
      </c>
      <c r="X31" s="135">
        <v>6.67</v>
      </c>
      <c r="Y31" s="135">
        <v>3.33</v>
      </c>
      <c r="Z31" s="135">
        <v>3.335</v>
      </c>
      <c r="AA31" s="135">
        <v>0</v>
      </c>
      <c r="AB31" s="135">
        <v>6.67</v>
      </c>
      <c r="AC31" s="135">
        <v>5</v>
      </c>
      <c r="AD31" s="135">
        <v>0</v>
      </c>
      <c r="AE31" s="135">
        <v>10</v>
      </c>
      <c r="AF31" s="135">
        <v>5.5566666666666675</v>
      </c>
      <c r="AG31" s="135">
        <v>10</v>
      </c>
      <c r="AH31" s="135">
        <v>6.67</v>
      </c>
      <c r="AI31" s="135">
        <v>0</v>
      </c>
      <c r="AJ31" s="135">
        <v>6.67</v>
      </c>
      <c r="AK31" s="135">
        <v>6.67</v>
      </c>
      <c r="AL31" s="135">
        <v>6.67</v>
      </c>
      <c r="AM31" s="135">
        <v>3.33</v>
      </c>
      <c r="AN31" s="135">
        <v>5</v>
      </c>
      <c r="AO31" s="135">
        <v>6.67</v>
      </c>
      <c r="AP31" s="135">
        <v>3.33</v>
      </c>
      <c r="AQ31" s="135">
        <v>3.335</v>
      </c>
      <c r="AR31" s="135">
        <v>0</v>
      </c>
      <c r="AS31" s="135">
        <v>6.67</v>
      </c>
    </row>
    <row r="32" spans="1:45" x14ac:dyDescent="0.35">
      <c r="A32" s="134" t="s">
        <v>28</v>
      </c>
      <c r="B32" s="134">
        <v>3</v>
      </c>
      <c r="C32" s="134" t="s">
        <v>142</v>
      </c>
      <c r="D32" s="134">
        <v>2021</v>
      </c>
      <c r="E32" s="134">
        <v>1</v>
      </c>
      <c r="F32" s="134">
        <v>10</v>
      </c>
      <c r="G32" s="134">
        <v>10</v>
      </c>
      <c r="H32" s="134">
        <v>10</v>
      </c>
      <c r="I32" s="134">
        <v>6.669999999999999</v>
      </c>
      <c r="J32" s="134">
        <v>6.67</v>
      </c>
      <c r="K32" s="134">
        <v>6.67</v>
      </c>
      <c r="L32" s="134">
        <v>6.67</v>
      </c>
      <c r="M32" s="134">
        <v>8.3350000000000009</v>
      </c>
      <c r="N32" s="134">
        <v>10</v>
      </c>
      <c r="O32" s="134">
        <v>6.67</v>
      </c>
      <c r="P32" s="134">
        <v>10</v>
      </c>
      <c r="Q32" s="134">
        <v>10</v>
      </c>
      <c r="R32" s="134">
        <v>10</v>
      </c>
      <c r="S32" s="134">
        <v>8.3350000000000009</v>
      </c>
      <c r="T32" s="134">
        <v>10</v>
      </c>
      <c r="U32" s="134">
        <v>6.67</v>
      </c>
      <c r="V32" s="134">
        <v>8.89</v>
      </c>
      <c r="W32" s="134">
        <v>10</v>
      </c>
      <c r="X32" s="134">
        <v>10</v>
      </c>
      <c r="Y32" s="134">
        <v>6.67</v>
      </c>
      <c r="Z32" s="134">
        <v>10</v>
      </c>
      <c r="AA32" s="134">
        <v>10</v>
      </c>
      <c r="AB32" s="134">
        <v>10</v>
      </c>
      <c r="AC32" s="134">
        <v>8.3350000000000009</v>
      </c>
      <c r="AD32" s="134">
        <v>10</v>
      </c>
      <c r="AE32" s="134">
        <v>6.67</v>
      </c>
      <c r="AF32" s="134">
        <v>6.666666666666667</v>
      </c>
      <c r="AG32" s="134">
        <v>3.33</v>
      </c>
      <c r="AH32" s="134">
        <v>6.67</v>
      </c>
      <c r="AI32" s="134">
        <v>10</v>
      </c>
      <c r="AJ32" s="134">
        <v>10</v>
      </c>
      <c r="AK32" s="134">
        <v>10</v>
      </c>
      <c r="AL32" s="134">
        <v>10</v>
      </c>
      <c r="AM32" s="134">
        <v>10</v>
      </c>
      <c r="AN32" s="134">
        <v>3.335</v>
      </c>
      <c r="AO32" s="134">
        <v>0</v>
      </c>
      <c r="AP32" s="134">
        <v>6.67</v>
      </c>
      <c r="AQ32" s="134">
        <v>6.665</v>
      </c>
      <c r="AR32" s="134">
        <v>3.33</v>
      </c>
      <c r="AS32" s="134">
        <v>10</v>
      </c>
    </row>
    <row r="33" spans="1:45" x14ac:dyDescent="0.35">
      <c r="A33" s="135" t="s">
        <v>28</v>
      </c>
      <c r="B33" s="135">
        <v>3</v>
      </c>
      <c r="C33" s="135" t="s">
        <v>142</v>
      </c>
      <c r="D33" s="135">
        <v>2021</v>
      </c>
      <c r="E33" s="135">
        <v>1</v>
      </c>
      <c r="F33" s="135">
        <v>10</v>
      </c>
      <c r="G33" s="135">
        <v>10</v>
      </c>
      <c r="H33" s="135">
        <v>10</v>
      </c>
      <c r="I33" s="135">
        <v>10</v>
      </c>
      <c r="J33" s="135">
        <v>10</v>
      </c>
      <c r="K33" s="135">
        <v>10</v>
      </c>
      <c r="L33" s="135">
        <v>10</v>
      </c>
      <c r="M33" s="135">
        <v>8.3350000000000009</v>
      </c>
      <c r="N33" s="135">
        <v>10</v>
      </c>
      <c r="O33" s="135">
        <v>6.67</v>
      </c>
      <c r="P33" s="135">
        <v>10</v>
      </c>
      <c r="Q33" s="135">
        <v>10</v>
      </c>
      <c r="R33" s="135">
        <v>10</v>
      </c>
      <c r="S33" s="135">
        <v>10</v>
      </c>
      <c r="T33" s="135">
        <v>10</v>
      </c>
      <c r="U33" s="135">
        <v>10</v>
      </c>
      <c r="V33" s="135">
        <v>10</v>
      </c>
      <c r="W33" s="135">
        <v>10</v>
      </c>
      <c r="X33" s="135">
        <v>10</v>
      </c>
      <c r="Y33" s="135"/>
      <c r="Z33" s="135">
        <v>10</v>
      </c>
      <c r="AA33" s="135">
        <v>10</v>
      </c>
      <c r="AB33" s="135">
        <v>10</v>
      </c>
      <c r="AC33" s="135">
        <v>8.3350000000000009</v>
      </c>
      <c r="AD33" s="135">
        <v>10</v>
      </c>
      <c r="AE33" s="135">
        <v>6.67</v>
      </c>
      <c r="AF33" s="135">
        <v>3.3333333333333335</v>
      </c>
      <c r="AG33" s="135">
        <v>0</v>
      </c>
      <c r="AH33" s="135">
        <v>0</v>
      </c>
      <c r="AI33" s="135">
        <v>10</v>
      </c>
      <c r="AJ33" s="135">
        <v>10</v>
      </c>
      <c r="AK33" s="135">
        <v>10</v>
      </c>
      <c r="AL33" s="135">
        <v>10</v>
      </c>
      <c r="AM33" s="135">
        <v>10</v>
      </c>
      <c r="AN33" s="135">
        <v>5</v>
      </c>
      <c r="AO33" s="135">
        <v>3.33</v>
      </c>
      <c r="AP33" s="135">
        <v>6.67</v>
      </c>
      <c r="AQ33" s="135">
        <v>10</v>
      </c>
      <c r="AR33" s="135">
        <v>10</v>
      </c>
      <c r="AS33" s="135">
        <v>10</v>
      </c>
    </row>
    <row r="34" spans="1:45" x14ac:dyDescent="0.35">
      <c r="A34" s="134" t="s">
        <v>28</v>
      </c>
      <c r="B34" s="134">
        <v>3</v>
      </c>
      <c r="C34" s="134" t="s">
        <v>142</v>
      </c>
      <c r="D34" s="134">
        <v>2021</v>
      </c>
      <c r="E34" s="134">
        <v>1</v>
      </c>
      <c r="F34" s="134">
        <v>10</v>
      </c>
      <c r="G34" s="134">
        <v>10</v>
      </c>
      <c r="H34" s="134">
        <v>10</v>
      </c>
      <c r="I34" s="134">
        <v>10</v>
      </c>
      <c r="J34" s="134">
        <v>10</v>
      </c>
      <c r="K34" s="134">
        <v>10</v>
      </c>
      <c r="L34" s="134">
        <v>10</v>
      </c>
      <c r="M34" s="134">
        <v>6.665</v>
      </c>
      <c r="N34" s="134">
        <v>10</v>
      </c>
      <c r="O34" s="134">
        <v>3.33</v>
      </c>
      <c r="P34" s="134">
        <v>10</v>
      </c>
      <c r="Q34" s="134">
        <v>10</v>
      </c>
      <c r="R34" s="134">
        <v>10</v>
      </c>
      <c r="S34" s="134">
        <v>10</v>
      </c>
      <c r="T34" s="134">
        <v>10</v>
      </c>
      <c r="U34" s="134">
        <v>10</v>
      </c>
      <c r="V34" s="134">
        <v>8.89</v>
      </c>
      <c r="W34" s="134">
        <v>10</v>
      </c>
      <c r="X34" s="134">
        <v>10</v>
      </c>
      <c r="Y34" s="134">
        <v>6.67</v>
      </c>
      <c r="Z34" s="134">
        <v>10</v>
      </c>
      <c r="AA34" s="134">
        <v>10</v>
      </c>
      <c r="AB34" s="134">
        <v>10</v>
      </c>
      <c r="AC34" s="134">
        <v>6.665</v>
      </c>
      <c r="AD34" s="134">
        <v>10</v>
      </c>
      <c r="AE34" s="134">
        <v>3.33</v>
      </c>
      <c r="AF34" s="134">
        <v>3.3333333333333335</v>
      </c>
      <c r="AG34" s="134">
        <v>0</v>
      </c>
      <c r="AH34" s="134">
        <v>0</v>
      </c>
      <c r="AI34" s="134">
        <v>10</v>
      </c>
      <c r="AJ34" s="134">
        <v>10</v>
      </c>
      <c r="AK34" s="134">
        <v>10</v>
      </c>
      <c r="AL34" s="134">
        <v>10</v>
      </c>
      <c r="AM34" s="134">
        <v>10</v>
      </c>
      <c r="AN34" s="134">
        <v>10</v>
      </c>
      <c r="AO34" s="134">
        <v>10</v>
      </c>
      <c r="AP34" s="134">
        <v>10</v>
      </c>
      <c r="AQ34" s="134">
        <v>10</v>
      </c>
      <c r="AR34" s="134">
        <v>10</v>
      </c>
      <c r="AS34" s="134">
        <v>10</v>
      </c>
    </row>
    <row r="35" spans="1:45" x14ac:dyDescent="0.35">
      <c r="A35" s="135" t="s">
        <v>28</v>
      </c>
      <c r="B35" s="135">
        <v>3</v>
      </c>
      <c r="C35" s="135" t="s">
        <v>142</v>
      </c>
      <c r="D35" s="135">
        <v>2021</v>
      </c>
      <c r="E35" s="135">
        <v>1</v>
      </c>
      <c r="F35" s="135">
        <v>8.3350000000000009</v>
      </c>
      <c r="G35" s="135">
        <v>6.67</v>
      </c>
      <c r="H35" s="135">
        <v>10</v>
      </c>
      <c r="I35" s="135">
        <v>10</v>
      </c>
      <c r="J35" s="135">
        <v>10</v>
      </c>
      <c r="K35" s="135">
        <v>10</v>
      </c>
      <c r="L35" s="135">
        <v>10</v>
      </c>
      <c r="M35" s="135">
        <v>8.3350000000000009</v>
      </c>
      <c r="N35" s="135">
        <v>10</v>
      </c>
      <c r="O35" s="135">
        <v>6.67</v>
      </c>
      <c r="P35" s="135">
        <v>6.67</v>
      </c>
      <c r="Q35" s="135">
        <v>6.67</v>
      </c>
      <c r="R35" s="135">
        <v>6.67</v>
      </c>
      <c r="S35" s="135">
        <v>8.3350000000000009</v>
      </c>
      <c r="T35" s="135">
        <v>10</v>
      </c>
      <c r="U35" s="135">
        <v>6.67</v>
      </c>
      <c r="V35" s="135">
        <v>7.7800000000000011</v>
      </c>
      <c r="W35" s="135">
        <v>10</v>
      </c>
      <c r="X35" s="135">
        <v>6.67</v>
      </c>
      <c r="Y35" s="135">
        <v>6.67</v>
      </c>
      <c r="Z35" s="135">
        <v>10</v>
      </c>
      <c r="AA35" s="135">
        <v>10</v>
      </c>
      <c r="AB35" s="135">
        <v>10</v>
      </c>
      <c r="AC35" s="135">
        <v>6.665</v>
      </c>
      <c r="AD35" s="135">
        <v>10</v>
      </c>
      <c r="AE35" s="135">
        <v>3.33</v>
      </c>
      <c r="AF35" s="135">
        <v>3.3333333333333335</v>
      </c>
      <c r="AG35" s="135">
        <v>0</v>
      </c>
      <c r="AH35" s="135">
        <v>0</v>
      </c>
      <c r="AI35" s="135">
        <v>10</v>
      </c>
      <c r="AJ35" s="135">
        <v>10</v>
      </c>
      <c r="AK35" s="135">
        <v>10</v>
      </c>
      <c r="AL35" s="135">
        <v>10</v>
      </c>
      <c r="AM35" s="135">
        <v>10</v>
      </c>
      <c r="AN35" s="135">
        <v>10</v>
      </c>
      <c r="AO35" s="135">
        <v>10</v>
      </c>
      <c r="AP35" s="135">
        <v>10</v>
      </c>
      <c r="AQ35" s="135">
        <v>10</v>
      </c>
      <c r="AR35" s="135">
        <v>10</v>
      </c>
      <c r="AS35" s="135">
        <v>10</v>
      </c>
    </row>
    <row r="36" spans="1:45" x14ac:dyDescent="0.35">
      <c r="A36" s="134" t="s">
        <v>28</v>
      </c>
      <c r="B36" s="134">
        <v>3</v>
      </c>
      <c r="C36" s="134" t="s">
        <v>142</v>
      </c>
      <c r="D36" s="134">
        <v>2021</v>
      </c>
      <c r="E36" s="134">
        <v>2</v>
      </c>
      <c r="F36" s="134">
        <v>10</v>
      </c>
      <c r="G36" s="134">
        <v>10</v>
      </c>
      <c r="H36" s="134">
        <v>10</v>
      </c>
      <c r="I36" s="134">
        <v>10</v>
      </c>
      <c r="J36" s="134">
        <v>10</v>
      </c>
      <c r="K36" s="134">
        <v>10</v>
      </c>
      <c r="L36" s="134">
        <v>10</v>
      </c>
      <c r="M36" s="134">
        <v>5</v>
      </c>
      <c r="N36" s="134">
        <v>10</v>
      </c>
      <c r="O36" s="134">
        <v>0</v>
      </c>
      <c r="P36" s="134">
        <v>10</v>
      </c>
      <c r="Q36" s="134">
        <v>10</v>
      </c>
      <c r="R36" s="134">
        <v>10</v>
      </c>
      <c r="S36" s="134">
        <v>6.67</v>
      </c>
      <c r="T36" s="134">
        <v>6.67</v>
      </c>
      <c r="U36" s="134">
        <v>6.67</v>
      </c>
      <c r="V36" s="134">
        <v>7.7800000000000011</v>
      </c>
      <c r="W36" s="134">
        <v>10</v>
      </c>
      <c r="X36" s="134">
        <v>6.67</v>
      </c>
      <c r="Y36" s="134">
        <v>6.67</v>
      </c>
      <c r="Z36" s="134">
        <v>10</v>
      </c>
      <c r="AA36" s="134">
        <v>10</v>
      </c>
      <c r="AB36" s="134">
        <v>10</v>
      </c>
      <c r="AC36" s="134">
        <v>5</v>
      </c>
      <c r="AD36" s="134">
        <v>6.67</v>
      </c>
      <c r="AE36" s="134">
        <v>3.33</v>
      </c>
      <c r="AF36" s="134">
        <v>3.3333333333333335</v>
      </c>
      <c r="AG36" s="134">
        <v>0</v>
      </c>
      <c r="AH36" s="134">
        <v>0</v>
      </c>
      <c r="AI36" s="134">
        <v>10</v>
      </c>
      <c r="AJ36" s="134">
        <v>8.3350000000000009</v>
      </c>
      <c r="AK36" s="134">
        <v>10</v>
      </c>
      <c r="AL36" s="134">
        <v>6.67</v>
      </c>
      <c r="AM36" s="134">
        <v>10</v>
      </c>
      <c r="AN36" s="134">
        <v>10</v>
      </c>
      <c r="AO36" s="134">
        <v>10</v>
      </c>
      <c r="AP36" s="134">
        <v>10</v>
      </c>
      <c r="AQ36" s="134">
        <v>10</v>
      </c>
      <c r="AR36" s="134">
        <v>10</v>
      </c>
      <c r="AS36" s="134">
        <v>10</v>
      </c>
    </row>
    <row r="37" spans="1:45" x14ac:dyDescent="0.35">
      <c r="A37" s="135" t="s">
        <v>28</v>
      </c>
      <c r="B37" s="135">
        <v>3</v>
      </c>
      <c r="C37" s="135" t="s">
        <v>142</v>
      </c>
      <c r="D37" s="135">
        <v>2021</v>
      </c>
      <c r="E37" s="135">
        <v>2</v>
      </c>
      <c r="F37" s="135">
        <v>10</v>
      </c>
      <c r="G37" s="135">
        <v>10</v>
      </c>
      <c r="H37" s="135">
        <v>10</v>
      </c>
      <c r="I37" s="135">
        <v>10</v>
      </c>
      <c r="J37" s="135">
        <v>10</v>
      </c>
      <c r="K37" s="135">
        <v>10</v>
      </c>
      <c r="L37" s="135">
        <v>10</v>
      </c>
      <c r="M37" s="135">
        <v>8.3350000000000009</v>
      </c>
      <c r="N37" s="135">
        <v>10</v>
      </c>
      <c r="O37" s="135">
        <v>6.67</v>
      </c>
      <c r="P37" s="135">
        <v>10</v>
      </c>
      <c r="Q37" s="135">
        <v>10</v>
      </c>
      <c r="R37" s="135">
        <v>10</v>
      </c>
      <c r="S37" s="135">
        <v>10</v>
      </c>
      <c r="T37" s="135">
        <v>10</v>
      </c>
      <c r="U37" s="135">
        <v>10</v>
      </c>
      <c r="V37" s="135">
        <v>8.89</v>
      </c>
      <c r="W37" s="135">
        <v>10</v>
      </c>
      <c r="X37" s="135">
        <v>10</v>
      </c>
      <c r="Y37" s="135">
        <v>6.67</v>
      </c>
      <c r="Z37" s="135">
        <v>10</v>
      </c>
      <c r="AA37" s="135">
        <v>10</v>
      </c>
      <c r="AB37" s="135">
        <v>10</v>
      </c>
      <c r="AC37" s="135">
        <v>6.665</v>
      </c>
      <c r="AD37" s="135">
        <v>10</v>
      </c>
      <c r="AE37" s="135">
        <v>3.33</v>
      </c>
      <c r="AF37" s="135">
        <v>5.5533333333333337</v>
      </c>
      <c r="AG37" s="135">
        <v>3.33</v>
      </c>
      <c r="AH37" s="135">
        <v>3.33</v>
      </c>
      <c r="AI37" s="135">
        <v>10</v>
      </c>
      <c r="AJ37" s="135">
        <v>10</v>
      </c>
      <c r="AK37" s="135">
        <v>10</v>
      </c>
      <c r="AL37" s="135">
        <v>10</v>
      </c>
      <c r="AM37" s="135">
        <v>10</v>
      </c>
      <c r="AN37" s="135">
        <v>5</v>
      </c>
      <c r="AO37" s="135">
        <v>6.67</v>
      </c>
      <c r="AP37" s="135">
        <v>3.33</v>
      </c>
      <c r="AQ37" s="135">
        <v>10</v>
      </c>
      <c r="AR37" s="135">
        <v>10</v>
      </c>
      <c r="AS37" s="135">
        <v>10</v>
      </c>
    </row>
    <row r="38" spans="1:45" x14ac:dyDescent="0.35">
      <c r="A38" s="134" t="s">
        <v>28</v>
      </c>
      <c r="B38" s="134">
        <v>3</v>
      </c>
      <c r="C38" s="134" t="s">
        <v>142</v>
      </c>
      <c r="D38" s="134">
        <v>2021</v>
      </c>
      <c r="E38" s="134">
        <v>2</v>
      </c>
      <c r="F38" s="134">
        <v>10</v>
      </c>
      <c r="G38" s="134">
        <v>10</v>
      </c>
      <c r="H38" s="134"/>
      <c r="I38" s="134">
        <v>4.4466666666666663</v>
      </c>
      <c r="J38" s="134">
        <v>6.67</v>
      </c>
      <c r="K38" s="134">
        <v>6.67</v>
      </c>
      <c r="L38" s="134">
        <v>0</v>
      </c>
      <c r="M38" s="134">
        <v>6.67</v>
      </c>
      <c r="N38" s="134">
        <v>6.67</v>
      </c>
      <c r="O38" s="134"/>
      <c r="P38" s="134">
        <v>6.67</v>
      </c>
      <c r="Q38" s="134">
        <v>6.67</v>
      </c>
      <c r="R38" s="134"/>
      <c r="S38" s="134">
        <v>6.67</v>
      </c>
      <c r="T38" s="134">
        <v>6.67</v>
      </c>
      <c r="U38" s="134">
        <v>6.67</v>
      </c>
      <c r="V38" s="134" t="s">
        <v>87</v>
      </c>
      <c r="W38" s="134"/>
      <c r="X38" s="134"/>
      <c r="Y38" s="134"/>
      <c r="Z38" s="134" t="s">
        <v>87</v>
      </c>
      <c r="AA38" s="134"/>
      <c r="AB38" s="134"/>
      <c r="AC38" s="134">
        <v>6.67</v>
      </c>
      <c r="AD38" s="134">
        <v>6.67</v>
      </c>
      <c r="AE38" s="134"/>
      <c r="AF38" s="134" t="s">
        <v>87</v>
      </c>
      <c r="AG38" s="134"/>
      <c r="AH38" s="134"/>
      <c r="AI38" s="134"/>
      <c r="AJ38" s="134" t="s">
        <v>87</v>
      </c>
      <c r="AK38" s="134"/>
      <c r="AL38" s="134"/>
      <c r="AM38" s="134"/>
      <c r="AN38" s="134" t="s">
        <v>193</v>
      </c>
      <c r="AO38" s="134"/>
      <c r="AP38" s="134"/>
      <c r="AQ38" s="134" t="s">
        <v>193</v>
      </c>
      <c r="AR38" s="134"/>
      <c r="AS38" s="134"/>
    </row>
    <row r="39" spans="1:45" x14ac:dyDescent="0.35">
      <c r="A39" s="135" t="s">
        <v>28</v>
      </c>
      <c r="B39" s="135">
        <v>3</v>
      </c>
      <c r="C39" s="135" t="s">
        <v>142</v>
      </c>
      <c r="D39" s="135">
        <v>2021</v>
      </c>
      <c r="E39" s="135">
        <v>1</v>
      </c>
      <c r="F39" s="135">
        <v>10</v>
      </c>
      <c r="G39" s="135">
        <v>10</v>
      </c>
      <c r="H39" s="135">
        <v>10</v>
      </c>
      <c r="I39" s="135">
        <v>7.7800000000000011</v>
      </c>
      <c r="J39" s="135">
        <v>6.67</v>
      </c>
      <c r="K39" s="135">
        <v>10</v>
      </c>
      <c r="L39" s="135">
        <v>6.67</v>
      </c>
      <c r="M39" s="135">
        <v>3.335</v>
      </c>
      <c r="N39" s="135">
        <v>6.67</v>
      </c>
      <c r="O39" s="135">
        <v>0</v>
      </c>
      <c r="P39" s="135">
        <v>8.3350000000000009</v>
      </c>
      <c r="Q39" s="135">
        <v>10</v>
      </c>
      <c r="R39" s="135">
        <v>6.67</v>
      </c>
      <c r="S39" s="135">
        <v>8.3350000000000009</v>
      </c>
      <c r="T39" s="135">
        <v>10</v>
      </c>
      <c r="U39" s="135">
        <v>6.67</v>
      </c>
      <c r="V39" s="135">
        <v>6.669999999999999</v>
      </c>
      <c r="W39" s="135">
        <v>6.67</v>
      </c>
      <c r="X39" s="135">
        <v>6.67</v>
      </c>
      <c r="Y39" s="135">
        <v>6.67</v>
      </c>
      <c r="Z39" s="135">
        <v>6.67</v>
      </c>
      <c r="AA39" s="135">
        <v>6.67</v>
      </c>
      <c r="AB39" s="135">
        <v>6.67</v>
      </c>
      <c r="AC39" s="135">
        <v>3.335</v>
      </c>
      <c r="AD39" s="135">
        <v>6.67</v>
      </c>
      <c r="AE39" s="135">
        <v>0</v>
      </c>
      <c r="AF39" s="135">
        <v>2.2233333333333332</v>
      </c>
      <c r="AG39" s="135">
        <v>0</v>
      </c>
      <c r="AH39" s="135">
        <v>0</v>
      </c>
      <c r="AI39" s="135">
        <v>6.67</v>
      </c>
      <c r="AJ39" s="135">
        <v>8.3350000000000009</v>
      </c>
      <c r="AK39" s="135">
        <v>10</v>
      </c>
      <c r="AL39" s="135">
        <v>6.67</v>
      </c>
      <c r="AM39" s="135">
        <v>6.67</v>
      </c>
      <c r="AN39" s="135">
        <v>6.67</v>
      </c>
      <c r="AO39" s="135">
        <v>6.67</v>
      </c>
      <c r="AP39" s="135">
        <v>6.67</v>
      </c>
      <c r="AQ39" s="135">
        <v>6.67</v>
      </c>
      <c r="AR39" s="135">
        <v>6.67</v>
      </c>
      <c r="AS39" s="135">
        <v>6.67</v>
      </c>
    </row>
    <row r="40" spans="1:45" x14ac:dyDescent="0.35">
      <c r="A40" s="134" t="s">
        <v>28</v>
      </c>
      <c r="B40" s="134">
        <v>3</v>
      </c>
      <c r="C40" s="134" t="s">
        <v>142</v>
      </c>
      <c r="D40" s="134">
        <v>2021</v>
      </c>
      <c r="E40" s="134">
        <v>1</v>
      </c>
      <c r="F40" s="134">
        <v>10</v>
      </c>
      <c r="G40" s="134">
        <v>10</v>
      </c>
      <c r="H40" s="134">
        <v>10</v>
      </c>
      <c r="I40" s="134">
        <v>10</v>
      </c>
      <c r="J40" s="134">
        <v>10</v>
      </c>
      <c r="K40" s="134">
        <v>10</v>
      </c>
      <c r="L40" s="134">
        <v>10</v>
      </c>
      <c r="M40" s="134">
        <v>5</v>
      </c>
      <c r="N40" s="134">
        <v>10</v>
      </c>
      <c r="O40" s="134">
        <v>0</v>
      </c>
      <c r="P40" s="134">
        <v>10</v>
      </c>
      <c r="Q40" s="134">
        <v>10</v>
      </c>
      <c r="R40" s="134">
        <v>10</v>
      </c>
      <c r="S40" s="134">
        <v>10</v>
      </c>
      <c r="T40" s="134">
        <v>10</v>
      </c>
      <c r="U40" s="134">
        <v>10</v>
      </c>
      <c r="V40" s="134">
        <v>10</v>
      </c>
      <c r="W40" s="134">
        <v>10</v>
      </c>
      <c r="X40" s="134">
        <v>10</v>
      </c>
      <c r="Y40" s="134">
        <v>10</v>
      </c>
      <c r="Z40" s="134">
        <v>10</v>
      </c>
      <c r="AA40" s="134">
        <v>10</v>
      </c>
      <c r="AB40" s="134">
        <v>10</v>
      </c>
      <c r="AC40" s="134">
        <v>5</v>
      </c>
      <c r="AD40" s="134">
        <v>10</v>
      </c>
      <c r="AE40" s="134">
        <v>0</v>
      </c>
      <c r="AF40" s="134">
        <v>3.3333333333333335</v>
      </c>
      <c r="AG40" s="134">
        <v>0</v>
      </c>
      <c r="AH40" s="134">
        <v>0</v>
      </c>
      <c r="AI40" s="134">
        <v>10</v>
      </c>
      <c r="AJ40" s="134">
        <v>10</v>
      </c>
      <c r="AK40" s="134">
        <v>10</v>
      </c>
      <c r="AL40" s="134">
        <v>10</v>
      </c>
      <c r="AM40" s="134">
        <v>10</v>
      </c>
      <c r="AN40" s="134">
        <v>10</v>
      </c>
      <c r="AO40" s="134">
        <v>10</v>
      </c>
      <c r="AP40" s="134">
        <v>10</v>
      </c>
      <c r="AQ40" s="134">
        <v>10</v>
      </c>
      <c r="AR40" s="134">
        <v>10</v>
      </c>
      <c r="AS40" s="134">
        <v>10</v>
      </c>
    </row>
    <row r="41" spans="1:45" x14ac:dyDescent="0.35">
      <c r="A41" s="135" t="s">
        <v>28</v>
      </c>
      <c r="B41" s="135">
        <v>3</v>
      </c>
      <c r="C41" s="135" t="s">
        <v>142</v>
      </c>
      <c r="D41" s="135">
        <v>2021</v>
      </c>
      <c r="E41" s="135">
        <v>1</v>
      </c>
      <c r="F41" s="135">
        <v>10</v>
      </c>
      <c r="G41" s="135">
        <v>10</v>
      </c>
      <c r="H41" s="135">
        <v>10</v>
      </c>
      <c r="I41" s="135">
        <v>10</v>
      </c>
      <c r="J41" s="135">
        <v>10</v>
      </c>
      <c r="K41" s="135">
        <v>10</v>
      </c>
      <c r="L41" s="135">
        <v>10</v>
      </c>
      <c r="M41" s="135">
        <v>5</v>
      </c>
      <c r="N41" s="135">
        <v>10</v>
      </c>
      <c r="O41" s="135">
        <v>0</v>
      </c>
      <c r="P41" s="135">
        <v>10</v>
      </c>
      <c r="Q41" s="135">
        <v>10</v>
      </c>
      <c r="R41" s="135">
        <v>10</v>
      </c>
      <c r="S41" s="135">
        <v>10</v>
      </c>
      <c r="T41" s="135">
        <v>10</v>
      </c>
      <c r="U41" s="135">
        <v>10</v>
      </c>
      <c r="V41" s="135">
        <v>10</v>
      </c>
      <c r="W41" s="135">
        <v>10</v>
      </c>
      <c r="X41" s="135">
        <v>10</v>
      </c>
      <c r="Y41" s="135">
        <v>10</v>
      </c>
      <c r="Z41" s="135">
        <v>10</v>
      </c>
      <c r="AA41" s="135">
        <v>10</v>
      </c>
      <c r="AB41" s="135">
        <v>10</v>
      </c>
      <c r="AC41" s="135">
        <v>5</v>
      </c>
      <c r="AD41" s="135">
        <v>10</v>
      </c>
      <c r="AE41" s="135">
        <v>0</v>
      </c>
      <c r="AF41" s="135">
        <v>3.3333333333333335</v>
      </c>
      <c r="AG41" s="135">
        <v>0</v>
      </c>
      <c r="AH41" s="135">
        <v>0</v>
      </c>
      <c r="AI41" s="135">
        <v>10</v>
      </c>
      <c r="AJ41" s="135">
        <v>10</v>
      </c>
      <c r="AK41" s="135">
        <v>10</v>
      </c>
      <c r="AL41" s="135">
        <v>10</v>
      </c>
      <c r="AM41" s="135">
        <v>10</v>
      </c>
      <c r="AN41" s="135">
        <v>10</v>
      </c>
      <c r="AO41" s="135">
        <v>10</v>
      </c>
      <c r="AP41" s="135">
        <v>10</v>
      </c>
      <c r="AQ41" s="135">
        <v>10</v>
      </c>
      <c r="AR41" s="135">
        <v>10</v>
      </c>
      <c r="AS41" s="135">
        <v>10</v>
      </c>
    </row>
    <row r="42" spans="1:45" x14ac:dyDescent="0.35">
      <c r="A42" s="134" t="s">
        <v>28</v>
      </c>
      <c r="B42" s="134">
        <v>3</v>
      </c>
      <c r="C42" s="134" t="s">
        <v>142</v>
      </c>
      <c r="D42" s="134">
        <v>2021</v>
      </c>
      <c r="E42" s="134">
        <v>1</v>
      </c>
      <c r="F42" s="134">
        <v>10</v>
      </c>
      <c r="G42" s="134">
        <v>10</v>
      </c>
      <c r="H42" s="134">
        <v>10</v>
      </c>
      <c r="I42" s="134">
        <v>6.669999999999999</v>
      </c>
      <c r="J42" s="134">
        <v>6.67</v>
      </c>
      <c r="K42" s="134">
        <v>6.67</v>
      </c>
      <c r="L42" s="134">
        <v>6.67</v>
      </c>
      <c r="M42" s="134">
        <v>5</v>
      </c>
      <c r="N42" s="134">
        <v>10</v>
      </c>
      <c r="O42" s="134">
        <v>0</v>
      </c>
      <c r="P42" s="134">
        <v>10</v>
      </c>
      <c r="Q42" s="134">
        <v>10</v>
      </c>
      <c r="R42" s="134">
        <v>10</v>
      </c>
      <c r="S42" s="134">
        <v>10</v>
      </c>
      <c r="T42" s="134">
        <v>10</v>
      </c>
      <c r="U42" s="134">
        <v>10</v>
      </c>
      <c r="V42" s="134">
        <v>8.89</v>
      </c>
      <c r="W42" s="134">
        <v>6.67</v>
      </c>
      <c r="X42" s="134">
        <v>10</v>
      </c>
      <c r="Y42" s="134">
        <v>10</v>
      </c>
      <c r="Z42" s="134">
        <v>8.3350000000000009</v>
      </c>
      <c r="AA42" s="134">
        <v>6.67</v>
      </c>
      <c r="AB42" s="134">
        <v>10</v>
      </c>
      <c r="AC42" s="134">
        <v>5</v>
      </c>
      <c r="AD42" s="134">
        <v>10</v>
      </c>
      <c r="AE42" s="134">
        <v>0</v>
      </c>
      <c r="AF42" s="134">
        <v>3.3333333333333335</v>
      </c>
      <c r="AG42" s="134">
        <v>0</v>
      </c>
      <c r="AH42" s="134">
        <v>0</v>
      </c>
      <c r="AI42" s="134">
        <v>10</v>
      </c>
      <c r="AJ42" s="134">
        <v>10</v>
      </c>
      <c r="AK42" s="134">
        <v>10</v>
      </c>
      <c r="AL42" s="134">
        <v>10</v>
      </c>
      <c r="AM42" s="134">
        <v>10</v>
      </c>
      <c r="AN42" s="134">
        <v>10</v>
      </c>
      <c r="AO42" s="134">
        <v>10</v>
      </c>
      <c r="AP42" s="134">
        <v>10</v>
      </c>
      <c r="AQ42" s="134">
        <v>10</v>
      </c>
      <c r="AR42" s="134">
        <v>10</v>
      </c>
      <c r="AS42" s="134">
        <v>10</v>
      </c>
    </row>
    <row r="43" spans="1:45" x14ac:dyDescent="0.35">
      <c r="A43" s="135" t="s">
        <v>28</v>
      </c>
      <c r="B43" s="135">
        <v>3</v>
      </c>
      <c r="C43" s="135" t="s">
        <v>142</v>
      </c>
      <c r="D43" s="135">
        <v>2021</v>
      </c>
      <c r="E43" s="135">
        <v>1</v>
      </c>
      <c r="F43" s="135">
        <v>10</v>
      </c>
      <c r="G43" s="135">
        <v>10</v>
      </c>
      <c r="H43" s="135">
        <v>10</v>
      </c>
      <c r="I43" s="135">
        <v>7.78</v>
      </c>
      <c r="J43" s="135">
        <v>6.67</v>
      </c>
      <c r="K43" s="135">
        <v>6.67</v>
      </c>
      <c r="L43" s="135">
        <v>10</v>
      </c>
      <c r="M43" s="135">
        <v>5</v>
      </c>
      <c r="N43" s="135">
        <v>10</v>
      </c>
      <c r="O43" s="135">
        <v>0</v>
      </c>
      <c r="P43" s="135">
        <v>10</v>
      </c>
      <c r="Q43" s="135">
        <v>10</v>
      </c>
      <c r="R43" s="135">
        <v>10</v>
      </c>
      <c r="S43" s="135">
        <v>8.3350000000000009</v>
      </c>
      <c r="T43" s="135">
        <v>10</v>
      </c>
      <c r="U43" s="135">
        <v>6.67</v>
      </c>
      <c r="V43" s="135">
        <v>8.89</v>
      </c>
      <c r="W43" s="135">
        <v>6.67</v>
      </c>
      <c r="X43" s="135">
        <v>10</v>
      </c>
      <c r="Y43" s="135">
        <v>10</v>
      </c>
      <c r="Z43" s="135">
        <v>10</v>
      </c>
      <c r="AA43" s="135">
        <v>10</v>
      </c>
      <c r="AB43" s="135">
        <v>10</v>
      </c>
      <c r="AC43" s="135">
        <v>3.335</v>
      </c>
      <c r="AD43" s="135">
        <v>6.67</v>
      </c>
      <c r="AE43" s="135">
        <v>0</v>
      </c>
      <c r="AF43" s="135">
        <v>5.5566666666666675</v>
      </c>
      <c r="AG43" s="135">
        <v>3.33</v>
      </c>
      <c r="AH43" s="135">
        <v>6.67</v>
      </c>
      <c r="AI43" s="135">
        <v>6.67</v>
      </c>
      <c r="AJ43" s="135">
        <v>10</v>
      </c>
      <c r="AK43" s="135">
        <v>10</v>
      </c>
      <c r="AL43" s="135">
        <v>10</v>
      </c>
      <c r="AM43" s="135">
        <v>6.67</v>
      </c>
      <c r="AN43" s="135">
        <v>8.3350000000000009</v>
      </c>
      <c r="AO43" s="135">
        <v>6.67</v>
      </c>
      <c r="AP43" s="135">
        <v>10</v>
      </c>
      <c r="AQ43" s="135">
        <v>10</v>
      </c>
      <c r="AR43" s="135">
        <v>10</v>
      </c>
      <c r="AS43" s="135">
        <v>10</v>
      </c>
    </row>
    <row r="44" spans="1:45" x14ac:dyDescent="0.35">
      <c r="A44" s="134" t="s">
        <v>28</v>
      </c>
      <c r="B44" s="134">
        <v>3</v>
      </c>
      <c r="C44" s="134" t="s">
        <v>142</v>
      </c>
      <c r="D44" s="134">
        <v>2021</v>
      </c>
      <c r="E44" s="134">
        <v>2</v>
      </c>
      <c r="F44" s="134">
        <v>10</v>
      </c>
      <c r="G44" s="134">
        <v>10</v>
      </c>
      <c r="H44" s="134">
        <v>10</v>
      </c>
      <c r="I44" s="134">
        <v>6.669999999999999</v>
      </c>
      <c r="J44" s="134">
        <v>6.67</v>
      </c>
      <c r="K44" s="134">
        <v>6.67</v>
      </c>
      <c r="L44" s="134">
        <v>6.67</v>
      </c>
      <c r="M44" s="134">
        <v>5</v>
      </c>
      <c r="N44" s="134">
        <v>10</v>
      </c>
      <c r="O44" s="134">
        <v>0</v>
      </c>
      <c r="P44" s="134">
        <v>10</v>
      </c>
      <c r="Q44" s="134">
        <v>10</v>
      </c>
      <c r="R44" s="134">
        <v>10</v>
      </c>
      <c r="S44" s="134">
        <v>10</v>
      </c>
      <c r="T44" s="134">
        <v>10</v>
      </c>
      <c r="U44" s="134">
        <v>10</v>
      </c>
      <c r="V44" s="134">
        <v>10</v>
      </c>
      <c r="W44" s="134">
        <v>10</v>
      </c>
      <c r="X44" s="134">
        <v>10</v>
      </c>
      <c r="Y44" s="134">
        <v>10</v>
      </c>
      <c r="Z44" s="134">
        <v>10</v>
      </c>
      <c r="AA44" s="134">
        <v>10</v>
      </c>
      <c r="AB44" s="134">
        <v>10</v>
      </c>
      <c r="AC44" s="134">
        <v>5</v>
      </c>
      <c r="AD44" s="134">
        <v>10</v>
      </c>
      <c r="AE44" s="134">
        <v>0</v>
      </c>
      <c r="AF44" s="134">
        <v>2.2233333333333332</v>
      </c>
      <c r="AG44" s="134">
        <v>0</v>
      </c>
      <c r="AH44" s="134">
        <v>0</v>
      </c>
      <c r="AI44" s="134">
        <v>6.67</v>
      </c>
      <c r="AJ44" s="134">
        <v>10</v>
      </c>
      <c r="AK44" s="134">
        <v>10</v>
      </c>
      <c r="AL44" s="134">
        <v>10</v>
      </c>
      <c r="AM44" s="134">
        <v>10</v>
      </c>
      <c r="AN44" s="134">
        <v>10</v>
      </c>
      <c r="AO44" s="134">
        <v>10</v>
      </c>
      <c r="AP44" s="134">
        <v>10</v>
      </c>
      <c r="AQ44" s="134">
        <v>10</v>
      </c>
      <c r="AR44" s="134">
        <v>10</v>
      </c>
      <c r="AS44" s="134">
        <v>10</v>
      </c>
    </row>
    <row r="45" spans="1:45" x14ac:dyDescent="0.35">
      <c r="A45" s="135" t="s">
        <v>28</v>
      </c>
      <c r="B45" s="135">
        <v>3</v>
      </c>
      <c r="C45" s="135" t="s">
        <v>142</v>
      </c>
      <c r="D45" s="135">
        <v>2021</v>
      </c>
      <c r="E45" s="135">
        <v>2</v>
      </c>
      <c r="F45" s="135">
        <v>10</v>
      </c>
      <c r="G45" s="135">
        <v>10</v>
      </c>
      <c r="H45" s="135">
        <v>10</v>
      </c>
      <c r="I45" s="135">
        <v>10</v>
      </c>
      <c r="J45" s="135">
        <v>10</v>
      </c>
      <c r="K45" s="135">
        <v>10</v>
      </c>
      <c r="L45" s="135">
        <v>10</v>
      </c>
      <c r="M45" s="135">
        <v>5</v>
      </c>
      <c r="N45" s="135">
        <v>10</v>
      </c>
      <c r="O45" s="135">
        <v>0</v>
      </c>
      <c r="P45" s="135">
        <v>10</v>
      </c>
      <c r="Q45" s="135">
        <v>10</v>
      </c>
      <c r="R45" s="135">
        <v>10</v>
      </c>
      <c r="S45" s="135">
        <v>10</v>
      </c>
      <c r="T45" s="135">
        <v>10</v>
      </c>
      <c r="U45" s="135">
        <v>10</v>
      </c>
      <c r="V45" s="135">
        <v>10</v>
      </c>
      <c r="W45" s="135">
        <v>10</v>
      </c>
      <c r="X45" s="135">
        <v>10</v>
      </c>
      <c r="Y45" s="135">
        <v>10</v>
      </c>
      <c r="Z45" s="135">
        <v>10</v>
      </c>
      <c r="AA45" s="135">
        <v>10</v>
      </c>
      <c r="AB45" s="135">
        <v>10</v>
      </c>
      <c r="AC45" s="135">
        <v>5</v>
      </c>
      <c r="AD45" s="135">
        <v>10</v>
      </c>
      <c r="AE45" s="135">
        <v>0</v>
      </c>
      <c r="AF45" s="135">
        <v>3.3333333333333335</v>
      </c>
      <c r="AG45" s="135">
        <v>0</v>
      </c>
      <c r="AH45" s="135">
        <v>0</v>
      </c>
      <c r="AI45" s="135">
        <v>10</v>
      </c>
      <c r="AJ45" s="135">
        <v>10</v>
      </c>
      <c r="AK45" s="135">
        <v>10</v>
      </c>
      <c r="AL45" s="135">
        <v>10</v>
      </c>
      <c r="AM45" s="135">
        <v>10</v>
      </c>
      <c r="AN45" s="135">
        <v>10</v>
      </c>
      <c r="AO45" s="135">
        <v>10</v>
      </c>
      <c r="AP45" s="135">
        <v>10</v>
      </c>
      <c r="AQ45" s="135">
        <v>10</v>
      </c>
      <c r="AR45" s="135">
        <v>10</v>
      </c>
      <c r="AS45" s="135">
        <v>10</v>
      </c>
    </row>
    <row r="46" spans="1:45" x14ac:dyDescent="0.35">
      <c r="A46" s="134" t="s">
        <v>28</v>
      </c>
      <c r="B46" s="134">
        <v>3</v>
      </c>
      <c r="C46" s="134" t="s">
        <v>142</v>
      </c>
      <c r="D46" s="134">
        <v>2021</v>
      </c>
      <c r="E46" s="134">
        <v>2</v>
      </c>
      <c r="F46" s="134">
        <v>8.3350000000000009</v>
      </c>
      <c r="G46" s="134">
        <v>6.67</v>
      </c>
      <c r="H46" s="134">
        <v>10</v>
      </c>
      <c r="I46" s="134">
        <v>6.669999999999999</v>
      </c>
      <c r="J46" s="134">
        <v>6.67</v>
      </c>
      <c r="K46" s="134">
        <v>6.67</v>
      </c>
      <c r="L46" s="134">
        <v>6.67</v>
      </c>
      <c r="M46" s="134">
        <v>5</v>
      </c>
      <c r="N46" s="134">
        <v>10</v>
      </c>
      <c r="O46" s="134">
        <v>0</v>
      </c>
      <c r="P46" s="134">
        <v>10</v>
      </c>
      <c r="Q46" s="134">
        <v>10</v>
      </c>
      <c r="R46" s="134">
        <v>10</v>
      </c>
      <c r="S46" s="134">
        <v>10</v>
      </c>
      <c r="T46" s="134">
        <v>10</v>
      </c>
      <c r="U46" s="134">
        <v>10</v>
      </c>
      <c r="V46" s="134">
        <v>8.89</v>
      </c>
      <c r="W46" s="134">
        <v>10</v>
      </c>
      <c r="X46" s="134">
        <v>10</v>
      </c>
      <c r="Y46" s="134">
        <v>6.67</v>
      </c>
      <c r="Z46" s="134">
        <v>10</v>
      </c>
      <c r="AA46" s="134">
        <v>10</v>
      </c>
      <c r="AB46" s="134">
        <v>10</v>
      </c>
      <c r="AC46" s="134">
        <v>5</v>
      </c>
      <c r="AD46" s="134">
        <v>10</v>
      </c>
      <c r="AE46" s="134">
        <v>0</v>
      </c>
      <c r="AF46" s="134">
        <v>3.3333333333333335</v>
      </c>
      <c r="AG46" s="134">
        <v>0</v>
      </c>
      <c r="AH46" s="134">
        <v>0</v>
      </c>
      <c r="AI46" s="134">
        <v>10</v>
      </c>
      <c r="AJ46" s="134">
        <v>10</v>
      </c>
      <c r="AK46" s="134">
        <v>10</v>
      </c>
      <c r="AL46" s="134">
        <v>10</v>
      </c>
      <c r="AM46" s="134">
        <v>10</v>
      </c>
      <c r="AN46" s="134">
        <v>10</v>
      </c>
      <c r="AO46" s="134">
        <v>10</v>
      </c>
      <c r="AP46" s="134">
        <v>10</v>
      </c>
      <c r="AQ46" s="134">
        <v>10</v>
      </c>
      <c r="AR46" s="134">
        <v>10</v>
      </c>
      <c r="AS46" s="134">
        <v>10</v>
      </c>
    </row>
    <row r="47" spans="1:45" x14ac:dyDescent="0.35">
      <c r="A47" s="135" t="s">
        <v>28</v>
      </c>
      <c r="B47" s="135">
        <v>3</v>
      </c>
      <c r="C47" s="135" t="s">
        <v>142</v>
      </c>
      <c r="D47" s="135">
        <v>2021</v>
      </c>
      <c r="E47" s="135">
        <v>1</v>
      </c>
      <c r="F47" s="135">
        <v>8.3350000000000009</v>
      </c>
      <c r="G47" s="135">
        <v>6.67</v>
      </c>
      <c r="H47" s="135">
        <v>10</v>
      </c>
      <c r="I47" s="135">
        <v>6.669999999999999</v>
      </c>
      <c r="J47" s="135">
        <v>6.67</v>
      </c>
      <c r="K47" s="135">
        <v>6.67</v>
      </c>
      <c r="L47" s="135">
        <v>6.67</v>
      </c>
      <c r="M47" s="135">
        <v>5</v>
      </c>
      <c r="N47" s="135">
        <v>10</v>
      </c>
      <c r="O47" s="135">
        <v>0</v>
      </c>
      <c r="P47" s="135">
        <v>8.3350000000000009</v>
      </c>
      <c r="Q47" s="135">
        <v>6.67</v>
      </c>
      <c r="R47" s="135">
        <v>10</v>
      </c>
      <c r="S47" s="135">
        <v>6.67</v>
      </c>
      <c r="T47" s="135">
        <v>6.67</v>
      </c>
      <c r="U47" s="135" t="s">
        <v>87</v>
      </c>
      <c r="V47" s="135">
        <v>10</v>
      </c>
      <c r="W47" s="135">
        <v>10</v>
      </c>
      <c r="X47" s="135">
        <v>10</v>
      </c>
      <c r="Y47" s="135" t="s">
        <v>87</v>
      </c>
      <c r="Z47" s="135">
        <v>10</v>
      </c>
      <c r="AA47" s="135">
        <v>10</v>
      </c>
      <c r="AB47" s="135">
        <v>10</v>
      </c>
      <c r="AC47" s="135">
        <v>5</v>
      </c>
      <c r="AD47" s="135">
        <v>10</v>
      </c>
      <c r="AE47" s="135">
        <v>0</v>
      </c>
      <c r="AF47" s="135">
        <v>3.3333333333333335</v>
      </c>
      <c r="AG47" s="135">
        <v>0</v>
      </c>
      <c r="AH47" s="135">
        <v>0</v>
      </c>
      <c r="AI47" s="135">
        <v>10</v>
      </c>
      <c r="AJ47" s="135">
        <v>10</v>
      </c>
      <c r="AK47" s="135">
        <v>10</v>
      </c>
      <c r="AL47" s="135">
        <v>10</v>
      </c>
      <c r="AM47" s="135">
        <v>10</v>
      </c>
      <c r="AN47" s="135">
        <v>10</v>
      </c>
      <c r="AO47" s="135">
        <v>10</v>
      </c>
      <c r="AP47" s="135">
        <v>10</v>
      </c>
      <c r="AQ47" s="135">
        <v>10</v>
      </c>
      <c r="AR47" s="135">
        <v>10</v>
      </c>
      <c r="AS47" s="135">
        <v>10</v>
      </c>
    </row>
    <row r="48" spans="1:45" x14ac:dyDescent="0.35">
      <c r="A48" s="134" t="s">
        <v>28</v>
      </c>
      <c r="B48" s="134">
        <v>3</v>
      </c>
      <c r="C48" s="134" t="s">
        <v>142</v>
      </c>
      <c r="D48" s="134">
        <v>2021</v>
      </c>
      <c r="E48" s="134">
        <v>2</v>
      </c>
      <c r="F48" s="134">
        <v>10</v>
      </c>
      <c r="G48" s="134">
        <v>10</v>
      </c>
      <c r="H48" s="134">
        <v>10</v>
      </c>
      <c r="I48" s="134">
        <v>7.78</v>
      </c>
      <c r="J48" s="134">
        <v>6.67</v>
      </c>
      <c r="K48" s="134">
        <v>6.67</v>
      </c>
      <c r="L48" s="134">
        <v>10</v>
      </c>
      <c r="M48" s="134">
        <v>5</v>
      </c>
      <c r="N48" s="134">
        <v>10</v>
      </c>
      <c r="O48" s="134">
        <v>0</v>
      </c>
      <c r="P48" s="134">
        <v>10</v>
      </c>
      <c r="Q48" s="134">
        <v>10</v>
      </c>
      <c r="R48" s="134">
        <v>10</v>
      </c>
      <c r="S48" s="134">
        <v>8.3350000000000009</v>
      </c>
      <c r="T48" s="134">
        <v>10</v>
      </c>
      <c r="U48" s="134">
        <v>6.67</v>
      </c>
      <c r="V48" s="134">
        <v>10</v>
      </c>
      <c r="W48" s="134">
        <v>10</v>
      </c>
      <c r="X48" s="134">
        <v>10</v>
      </c>
      <c r="Y48" s="134" t="s">
        <v>87</v>
      </c>
      <c r="Z48" s="134">
        <v>10</v>
      </c>
      <c r="AA48" s="134">
        <v>10</v>
      </c>
      <c r="AB48" s="134">
        <v>10</v>
      </c>
      <c r="AC48" s="134">
        <v>5</v>
      </c>
      <c r="AD48" s="134">
        <v>10</v>
      </c>
      <c r="AE48" s="134">
        <v>0</v>
      </c>
      <c r="AF48" s="134">
        <v>3.3333333333333335</v>
      </c>
      <c r="AG48" s="134">
        <v>0</v>
      </c>
      <c r="AH48" s="134">
        <v>0</v>
      </c>
      <c r="AI48" s="134">
        <v>10</v>
      </c>
      <c r="AJ48" s="134">
        <v>10</v>
      </c>
      <c r="AK48" s="134">
        <v>10</v>
      </c>
      <c r="AL48" s="134">
        <v>10</v>
      </c>
      <c r="AM48" s="134">
        <v>10</v>
      </c>
      <c r="AN48" s="134">
        <v>10</v>
      </c>
      <c r="AO48" s="134">
        <v>10</v>
      </c>
      <c r="AP48" s="134">
        <v>10</v>
      </c>
      <c r="AQ48" s="134">
        <v>6.665</v>
      </c>
      <c r="AR48" s="134">
        <v>3.33</v>
      </c>
      <c r="AS48" s="134">
        <v>10</v>
      </c>
    </row>
    <row r="49" spans="1:45" x14ac:dyDescent="0.35">
      <c r="A49" s="135" t="s">
        <v>28</v>
      </c>
      <c r="B49" s="135">
        <v>3</v>
      </c>
      <c r="C49" s="135" t="s">
        <v>142</v>
      </c>
      <c r="D49" s="135">
        <v>2021</v>
      </c>
      <c r="E49" s="135">
        <v>1</v>
      </c>
      <c r="F49" s="135">
        <v>10</v>
      </c>
      <c r="G49" s="135">
        <v>10</v>
      </c>
      <c r="H49" s="135">
        <v>10</v>
      </c>
      <c r="I49" s="135">
        <v>10</v>
      </c>
      <c r="J49" s="135">
        <v>10</v>
      </c>
      <c r="K49" s="135">
        <v>10</v>
      </c>
      <c r="L49" s="135">
        <v>10</v>
      </c>
      <c r="M49" s="135">
        <v>10</v>
      </c>
      <c r="N49" s="135">
        <v>10</v>
      </c>
      <c r="O49" s="135">
        <v>10</v>
      </c>
      <c r="P49" s="135">
        <v>10</v>
      </c>
      <c r="Q49" s="135">
        <v>10</v>
      </c>
      <c r="R49" s="135">
        <v>10</v>
      </c>
      <c r="S49" s="135">
        <v>10</v>
      </c>
      <c r="T49" s="135">
        <v>10</v>
      </c>
      <c r="U49" s="135">
        <v>10</v>
      </c>
      <c r="V49" s="135">
        <v>10</v>
      </c>
      <c r="W49" s="135">
        <v>10</v>
      </c>
      <c r="X49" s="135">
        <v>10</v>
      </c>
      <c r="Y49" s="135" t="s">
        <v>87</v>
      </c>
      <c r="Z49" s="135">
        <v>10</v>
      </c>
      <c r="AA49" s="135">
        <v>10</v>
      </c>
      <c r="AB49" s="135">
        <v>10</v>
      </c>
      <c r="AC49" s="135">
        <v>10</v>
      </c>
      <c r="AD49" s="135">
        <v>10</v>
      </c>
      <c r="AE49" s="135">
        <v>10</v>
      </c>
      <c r="AF49" s="135">
        <v>8.89</v>
      </c>
      <c r="AG49" s="135">
        <v>10</v>
      </c>
      <c r="AH49" s="135">
        <v>6.67</v>
      </c>
      <c r="AI49" s="135">
        <v>10</v>
      </c>
      <c r="AJ49" s="135">
        <v>10</v>
      </c>
      <c r="AK49" s="135">
        <v>10</v>
      </c>
      <c r="AL49" s="135">
        <v>10</v>
      </c>
      <c r="AM49" s="135">
        <v>10</v>
      </c>
      <c r="AN49" s="135">
        <v>10</v>
      </c>
      <c r="AO49" s="135">
        <v>10</v>
      </c>
      <c r="AP49" s="135">
        <v>10</v>
      </c>
      <c r="AQ49" s="135">
        <v>8.3350000000000009</v>
      </c>
      <c r="AR49" s="135">
        <v>10</v>
      </c>
      <c r="AS49" s="135">
        <v>6.67</v>
      </c>
    </row>
    <row r="50" spans="1:45" x14ac:dyDescent="0.35">
      <c r="A50" s="134" t="s">
        <v>28</v>
      </c>
      <c r="B50" s="134">
        <v>3</v>
      </c>
      <c r="C50" s="134" t="s">
        <v>142</v>
      </c>
      <c r="D50" s="134">
        <v>2021</v>
      </c>
      <c r="E50" s="134">
        <v>2</v>
      </c>
      <c r="F50" s="134">
        <v>10</v>
      </c>
      <c r="G50" s="134">
        <v>10</v>
      </c>
      <c r="H50" s="134">
        <v>10</v>
      </c>
      <c r="I50" s="134">
        <v>7.7800000000000011</v>
      </c>
      <c r="J50" s="134">
        <v>6.67</v>
      </c>
      <c r="K50" s="134">
        <v>10</v>
      </c>
      <c r="L50" s="134">
        <v>6.67</v>
      </c>
      <c r="M50" s="134">
        <v>10</v>
      </c>
      <c r="N50" s="134">
        <v>10</v>
      </c>
      <c r="O50" s="134">
        <v>10</v>
      </c>
      <c r="P50" s="134">
        <v>6.665</v>
      </c>
      <c r="Q50" s="134">
        <v>10</v>
      </c>
      <c r="R50" s="134">
        <v>3.33</v>
      </c>
      <c r="S50" s="134">
        <v>8.3350000000000009</v>
      </c>
      <c r="T50" s="134">
        <v>10</v>
      </c>
      <c r="U50" s="134">
        <v>6.67</v>
      </c>
      <c r="V50" s="134">
        <v>10</v>
      </c>
      <c r="W50" s="134">
        <v>10</v>
      </c>
      <c r="X50" s="134">
        <v>10</v>
      </c>
      <c r="Y50" s="134" t="s">
        <v>87</v>
      </c>
      <c r="Z50" s="134">
        <v>6.665</v>
      </c>
      <c r="AA50" s="134">
        <v>3.33</v>
      </c>
      <c r="AB50" s="134">
        <v>10</v>
      </c>
      <c r="AC50" s="134">
        <v>6.67</v>
      </c>
      <c r="AD50" s="134">
        <v>6.67</v>
      </c>
      <c r="AE50" s="134">
        <v>6.67</v>
      </c>
      <c r="AF50" s="134">
        <v>7.7766666666666664</v>
      </c>
      <c r="AG50" s="134">
        <v>3.33</v>
      </c>
      <c r="AH50" s="134">
        <v>10</v>
      </c>
      <c r="AI50" s="134">
        <v>10</v>
      </c>
      <c r="AJ50" s="134">
        <v>10</v>
      </c>
      <c r="AK50" s="134">
        <v>10</v>
      </c>
      <c r="AL50" s="134">
        <v>10</v>
      </c>
      <c r="AM50" s="134">
        <v>10</v>
      </c>
      <c r="AN50" s="134">
        <v>10</v>
      </c>
      <c r="AO50" s="134">
        <v>10</v>
      </c>
      <c r="AP50" s="134">
        <v>10</v>
      </c>
      <c r="AQ50" s="134">
        <v>10</v>
      </c>
      <c r="AR50" s="134">
        <v>10</v>
      </c>
      <c r="AS50" s="134">
        <v>10</v>
      </c>
    </row>
    <row r="51" spans="1:45" x14ac:dyDescent="0.35">
      <c r="A51" s="135" t="s">
        <v>27</v>
      </c>
      <c r="B51" s="135">
        <v>4</v>
      </c>
      <c r="C51" s="135" t="s">
        <v>142</v>
      </c>
      <c r="D51" s="135">
        <v>2021</v>
      </c>
      <c r="E51" s="135">
        <v>2</v>
      </c>
      <c r="F51" s="135">
        <v>6.67</v>
      </c>
      <c r="G51" s="135">
        <v>6.67</v>
      </c>
      <c r="H51" s="135">
        <v>6.67</v>
      </c>
      <c r="I51" s="135">
        <v>5.5566666666666675</v>
      </c>
      <c r="J51" s="135">
        <v>6.67</v>
      </c>
      <c r="K51" s="135">
        <v>6.67</v>
      </c>
      <c r="L51" s="135">
        <v>3.33</v>
      </c>
      <c r="M51" s="135">
        <v>5</v>
      </c>
      <c r="N51" s="135">
        <v>6.67</v>
      </c>
      <c r="O51" s="135">
        <v>3.33</v>
      </c>
      <c r="P51" s="135">
        <v>6.67</v>
      </c>
      <c r="Q51" s="135">
        <v>6.67</v>
      </c>
      <c r="R51" s="135" t="s">
        <v>87</v>
      </c>
      <c r="S51" s="135">
        <v>6.67</v>
      </c>
      <c r="T51" s="135">
        <v>6.67</v>
      </c>
      <c r="U51" s="135">
        <v>6.67</v>
      </c>
      <c r="V51" s="135">
        <v>2.2200000000000002</v>
      </c>
      <c r="W51" s="135">
        <v>3.33</v>
      </c>
      <c r="X51" s="135">
        <v>3.33</v>
      </c>
      <c r="Y51" s="135">
        <v>0</v>
      </c>
      <c r="Z51" s="135">
        <v>5</v>
      </c>
      <c r="AA51" s="135">
        <v>6.67</v>
      </c>
      <c r="AB51" s="135">
        <v>3.33</v>
      </c>
      <c r="AC51" s="135">
        <v>5</v>
      </c>
      <c r="AD51" s="135">
        <v>3.33</v>
      </c>
      <c r="AE51" s="135">
        <v>6.67</v>
      </c>
      <c r="AF51" s="135">
        <v>2.2233333333333332</v>
      </c>
      <c r="AG51" s="135">
        <v>0</v>
      </c>
      <c r="AH51" s="135">
        <v>0</v>
      </c>
      <c r="AI51" s="135">
        <v>6.67</v>
      </c>
      <c r="AJ51" s="135">
        <v>6.67</v>
      </c>
      <c r="AK51" s="135">
        <v>6.67</v>
      </c>
      <c r="AL51" s="135">
        <v>6.67</v>
      </c>
      <c r="AM51" s="135">
        <v>6.67</v>
      </c>
      <c r="AN51" s="135">
        <v>6.67</v>
      </c>
      <c r="AO51" s="135">
        <v>6.67</v>
      </c>
      <c r="AP51" s="135">
        <v>6.67</v>
      </c>
      <c r="AQ51" s="135">
        <v>8.3350000000000009</v>
      </c>
      <c r="AR51" s="135">
        <v>6.67</v>
      </c>
      <c r="AS51" s="135">
        <v>10</v>
      </c>
    </row>
    <row r="52" spans="1:45" x14ac:dyDescent="0.35">
      <c r="A52" s="134" t="s">
        <v>27</v>
      </c>
      <c r="B52" s="134">
        <v>4</v>
      </c>
      <c r="C52" s="134" t="s">
        <v>142</v>
      </c>
      <c r="D52" s="134">
        <v>2021</v>
      </c>
      <c r="E52" s="134">
        <v>1</v>
      </c>
      <c r="F52" s="134">
        <v>10</v>
      </c>
      <c r="G52" s="134">
        <v>10</v>
      </c>
      <c r="H52" s="134">
        <v>10</v>
      </c>
      <c r="I52" s="134">
        <v>10</v>
      </c>
      <c r="J52" s="134">
        <v>10</v>
      </c>
      <c r="K52" s="134"/>
      <c r="L52" s="134" t="s">
        <v>87</v>
      </c>
      <c r="M52" s="134">
        <v>5</v>
      </c>
      <c r="N52" s="134">
        <v>10</v>
      </c>
      <c r="O52" s="134">
        <v>0</v>
      </c>
      <c r="P52" s="134">
        <v>10</v>
      </c>
      <c r="Q52" s="134">
        <v>10</v>
      </c>
      <c r="R52" s="134">
        <v>10</v>
      </c>
      <c r="S52" s="134">
        <v>10</v>
      </c>
      <c r="T52" s="134">
        <v>10</v>
      </c>
      <c r="U52" s="134">
        <v>10</v>
      </c>
      <c r="V52" s="134">
        <v>7.7766666666666664</v>
      </c>
      <c r="W52" s="134">
        <v>10</v>
      </c>
      <c r="X52" s="134">
        <v>10</v>
      </c>
      <c r="Y52" s="134">
        <v>3.33</v>
      </c>
      <c r="Z52" s="134">
        <v>10</v>
      </c>
      <c r="AA52" s="134">
        <v>10</v>
      </c>
      <c r="AB52" s="134">
        <v>10</v>
      </c>
      <c r="AC52" s="134">
        <v>5</v>
      </c>
      <c r="AD52" s="134">
        <v>10</v>
      </c>
      <c r="AE52" s="134">
        <v>0</v>
      </c>
      <c r="AF52" s="134">
        <v>0</v>
      </c>
      <c r="AG52" s="134">
        <v>0</v>
      </c>
      <c r="AH52" s="134">
        <v>0</v>
      </c>
      <c r="AI52" s="134"/>
      <c r="AJ52" s="134">
        <v>10</v>
      </c>
      <c r="AK52" s="134">
        <v>10</v>
      </c>
      <c r="AL52" s="134">
        <v>10</v>
      </c>
      <c r="AM52" s="134">
        <v>10</v>
      </c>
      <c r="AN52" s="134">
        <v>10</v>
      </c>
      <c r="AO52" s="134">
        <v>10</v>
      </c>
      <c r="AP52" s="134">
        <v>10</v>
      </c>
      <c r="AQ52" s="134">
        <v>10</v>
      </c>
      <c r="AR52" s="134">
        <v>10</v>
      </c>
      <c r="AS52" s="134">
        <v>10</v>
      </c>
    </row>
    <row r="53" spans="1:45" x14ac:dyDescent="0.35">
      <c r="A53" s="135" t="s">
        <v>27</v>
      </c>
      <c r="B53" s="135">
        <v>4</v>
      </c>
      <c r="C53" s="135" t="s">
        <v>142</v>
      </c>
      <c r="D53" s="135">
        <v>2021</v>
      </c>
      <c r="E53" s="135">
        <v>2</v>
      </c>
      <c r="F53" s="135">
        <v>10</v>
      </c>
      <c r="G53" s="135">
        <v>10</v>
      </c>
      <c r="H53" s="135">
        <v>10</v>
      </c>
      <c r="I53" s="135">
        <v>10</v>
      </c>
      <c r="J53" s="135">
        <v>10</v>
      </c>
      <c r="K53" s="135">
        <v>10</v>
      </c>
      <c r="L53" s="135">
        <v>10</v>
      </c>
      <c r="M53" s="135">
        <v>5</v>
      </c>
      <c r="N53" s="135">
        <v>10</v>
      </c>
      <c r="O53" s="135">
        <v>0</v>
      </c>
      <c r="P53" s="135">
        <v>8.3350000000000009</v>
      </c>
      <c r="Q53" s="135">
        <v>6.67</v>
      </c>
      <c r="R53" s="135">
        <v>10</v>
      </c>
      <c r="S53" s="135">
        <v>10</v>
      </c>
      <c r="T53" s="135">
        <v>10</v>
      </c>
      <c r="U53" s="135">
        <v>10</v>
      </c>
      <c r="V53" s="135">
        <v>10</v>
      </c>
      <c r="W53" s="135">
        <v>10</v>
      </c>
      <c r="X53" s="135">
        <v>10</v>
      </c>
      <c r="Y53" s="135" t="s">
        <v>87</v>
      </c>
      <c r="Z53" s="135">
        <v>8.3350000000000009</v>
      </c>
      <c r="AA53" s="135">
        <v>6.67</v>
      </c>
      <c r="AB53" s="135">
        <v>10</v>
      </c>
      <c r="AC53" s="135">
        <v>5</v>
      </c>
      <c r="AD53" s="135">
        <v>10</v>
      </c>
      <c r="AE53" s="135">
        <v>0</v>
      </c>
      <c r="AF53" s="135">
        <v>3.3333333333333335</v>
      </c>
      <c r="AG53" s="135">
        <v>0</v>
      </c>
      <c r="AH53" s="135">
        <v>0</v>
      </c>
      <c r="AI53" s="135">
        <v>10</v>
      </c>
      <c r="AJ53" s="135">
        <v>10</v>
      </c>
      <c r="AK53" s="135">
        <v>10</v>
      </c>
      <c r="AL53" s="135">
        <v>10</v>
      </c>
      <c r="AM53" s="135">
        <v>10</v>
      </c>
      <c r="AN53" s="135">
        <v>8.3350000000000009</v>
      </c>
      <c r="AO53" s="135">
        <v>6.67</v>
      </c>
      <c r="AP53" s="135">
        <v>10</v>
      </c>
      <c r="AQ53" s="135">
        <v>10</v>
      </c>
      <c r="AR53" s="135">
        <v>10</v>
      </c>
      <c r="AS53" s="135">
        <v>10</v>
      </c>
    </row>
    <row r="54" spans="1:45" x14ac:dyDescent="0.35">
      <c r="A54" s="134" t="s">
        <v>27</v>
      </c>
      <c r="B54" s="134">
        <v>4</v>
      </c>
      <c r="C54" s="134" t="s">
        <v>142</v>
      </c>
      <c r="D54" s="134">
        <v>2021</v>
      </c>
      <c r="E54" s="134">
        <v>2</v>
      </c>
      <c r="F54" s="134">
        <v>8.3350000000000009</v>
      </c>
      <c r="G54" s="134">
        <v>6.67</v>
      </c>
      <c r="H54" s="134">
        <v>10</v>
      </c>
      <c r="I54" s="134">
        <v>6.669999999999999</v>
      </c>
      <c r="J54" s="134">
        <v>6.67</v>
      </c>
      <c r="K54" s="134">
        <v>6.67</v>
      </c>
      <c r="L54" s="134">
        <v>6.67</v>
      </c>
      <c r="M54" s="134">
        <v>6.665</v>
      </c>
      <c r="N54" s="134">
        <v>10</v>
      </c>
      <c r="O54" s="134">
        <v>3.33</v>
      </c>
      <c r="P54" s="134">
        <v>5</v>
      </c>
      <c r="Q54" s="134">
        <v>3.33</v>
      </c>
      <c r="R54" s="134">
        <v>6.67</v>
      </c>
      <c r="S54" s="134">
        <v>3.33</v>
      </c>
      <c r="T54" s="134" t="s">
        <v>87</v>
      </c>
      <c r="U54" s="134">
        <v>3.33</v>
      </c>
      <c r="V54" s="134">
        <v>7.78</v>
      </c>
      <c r="W54" s="134">
        <v>6.67</v>
      </c>
      <c r="X54" s="134">
        <v>6.67</v>
      </c>
      <c r="Y54" s="134">
        <v>10</v>
      </c>
      <c r="Z54" s="134">
        <v>8.3350000000000009</v>
      </c>
      <c r="AA54" s="134">
        <v>6.67</v>
      </c>
      <c r="AB54" s="134">
        <v>10</v>
      </c>
      <c r="AC54" s="134">
        <v>5</v>
      </c>
      <c r="AD54" s="134">
        <v>6.67</v>
      </c>
      <c r="AE54" s="134">
        <v>3.33</v>
      </c>
      <c r="AF54" s="134">
        <v>3.3333333333333335</v>
      </c>
      <c r="AG54" s="134">
        <v>0</v>
      </c>
      <c r="AH54" s="134">
        <v>0</v>
      </c>
      <c r="AI54" s="134">
        <v>10</v>
      </c>
      <c r="AJ54" s="134">
        <v>6.67</v>
      </c>
      <c r="AK54" s="134">
        <v>6.67</v>
      </c>
      <c r="AL54" s="134">
        <v>6.67</v>
      </c>
      <c r="AM54" s="134">
        <v>10</v>
      </c>
      <c r="AN54" s="134">
        <v>8.3350000000000009</v>
      </c>
      <c r="AO54" s="134">
        <v>6.67</v>
      </c>
      <c r="AP54" s="134">
        <v>10</v>
      </c>
      <c r="AQ54" s="134">
        <v>10</v>
      </c>
      <c r="AR54" s="134">
        <v>10</v>
      </c>
      <c r="AS54" s="134">
        <v>10</v>
      </c>
    </row>
    <row r="55" spans="1:45" x14ac:dyDescent="0.35">
      <c r="A55" s="135" t="s">
        <v>27</v>
      </c>
      <c r="B55" s="135">
        <v>4</v>
      </c>
      <c r="C55" s="135" t="s">
        <v>142</v>
      </c>
      <c r="D55" s="135">
        <v>2021</v>
      </c>
      <c r="E55" s="135">
        <v>2</v>
      </c>
      <c r="F55" s="135">
        <v>10</v>
      </c>
      <c r="G55" s="135">
        <v>10</v>
      </c>
      <c r="H55" s="135">
        <v>10</v>
      </c>
      <c r="I55" s="135">
        <v>10</v>
      </c>
      <c r="J55" s="135">
        <v>10</v>
      </c>
      <c r="K55" s="135">
        <v>10</v>
      </c>
      <c r="L55" s="135">
        <v>10</v>
      </c>
      <c r="M55" s="135">
        <v>5</v>
      </c>
      <c r="N55" s="135">
        <v>10</v>
      </c>
      <c r="O55" s="135">
        <v>0</v>
      </c>
      <c r="P55" s="135">
        <v>10</v>
      </c>
      <c r="Q55" s="135">
        <v>10</v>
      </c>
      <c r="R55" s="135">
        <v>10</v>
      </c>
      <c r="S55" s="135">
        <v>10</v>
      </c>
      <c r="T55" s="135">
        <v>10</v>
      </c>
      <c r="U55" s="135">
        <v>10</v>
      </c>
      <c r="V55" s="135">
        <v>10</v>
      </c>
      <c r="W55" s="135">
        <v>10</v>
      </c>
      <c r="X55" s="135">
        <v>10</v>
      </c>
      <c r="Y55" s="135">
        <v>10</v>
      </c>
      <c r="Z55" s="135">
        <v>10</v>
      </c>
      <c r="AA55" s="135">
        <v>10</v>
      </c>
      <c r="AB55" s="135">
        <v>10</v>
      </c>
      <c r="AC55" s="135">
        <v>5</v>
      </c>
      <c r="AD55" s="135">
        <v>10</v>
      </c>
      <c r="AE55" s="135">
        <v>0</v>
      </c>
      <c r="AF55" s="135">
        <v>3.3333333333333335</v>
      </c>
      <c r="AG55" s="135">
        <v>0</v>
      </c>
      <c r="AH55" s="135">
        <v>0</v>
      </c>
      <c r="AI55" s="135">
        <v>10</v>
      </c>
      <c r="AJ55" s="135">
        <v>10</v>
      </c>
      <c r="AK55" s="135">
        <v>10</v>
      </c>
      <c r="AL55" s="135">
        <v>10</v>
      </c>
      <c r="AM55" s="135">
        <v>10</v>
      </c>
      <c r="AN55" s="135">
        <v>10</v>
      </c>
      <c r="AO55" s="135">
        <v>10</v>
      </c>
      <c r="AP55" s="135">
        <v>10</v>
      </c>
      <c r="AQ55" s="135">
        <v>10</v>
      </c>
      <c r="AR55" s="135">
        <v>10</v>
      </c>
      <c r="AS55" s="135"/>
    </row>
    <row r="56" spans="1:45" x14ac:dyDescent="0.35">
      <c r="A56" s="134" t="s">
        <v>27</v>
      </c>
      <c r="B56" s="134">
        <v>4</v>
      </c>
      <c r="C56" s="134" t="s">
        <v>142</v>
      </c>
      <c r="D56" s="134">
        <v>2021</v>
      </c>
      <c r="E56" s="134">
        <v>2</v>
      </c>
      <c r="F56" s="134">
        <v>6.67</v>
      </c>
      <c r="G56" s="134">
        <v>6.67</v>
      </c>
      <c r="H56" s="134">
        <v>6.67</v>
      </c>
      <c r="I56" s="134">
        <v>6.669999999999999</v>
      </c>
      <c r="J56" s="134">
        <v>6.67</v>
      </c>
      <c r="K56" s="134">
        <v>6.67</v>
      </c>
      <c r="L56" s="134">
        <v>6.67</v>
      </c>
      <c r="M56" s="134">
        <v>6.67</v>
      </c>
      <c r="N56" s="134">
        <v>6.67</v>
      </c>
      <c r="O56" s="134">
        <v>6.67</v>
      </c>
      <c r="P56" s="134">
        <v>5</v>
      </c>
      <c r="Q56" s="134">
        <v>0</v>
      </c>
      <c r="R56" s="134">
        <v>10</v>
      </c>
      <c r="S56" s="134">
        <v>8.3350000000000009</v>
      </c>
      <c r="T56" s="134">
        <v>6.67</v>
      </c>
      <c r="U56" s="134">
        <v>10</v>
      </c>
      <c r="V56" s="134">
        <v>4.4466666666666663</v>
      </c>
      <c r="W56" s="134">
        <v>6.67</v>
      </c>
      <c r="X56" s="134">
        <v>6.67</v>
      </c>
      <c r="Y56" s="134">
        <v>0</v>
      </c>
      <c r="Z56" s="134">
        <v>8.3350000000000009</v>
      </c>
      <c r="AA56" s="134">
        <v>6.67</v>
      </c>
      <c r="AB56" s="134">
        <v>10</v>
      </c>
      <c r="AC56" s="134">
        <v>8.3350000000000009</v>
      </c>
      <c r="AD56" s="134">
        <v>6.67</v>
      </c>
      <c r="AE56" s="134">
        <v>10</v>
      </c>
      <c r="AF56" s="134">
        <v>7.7800000000000011</v>
      </c>
      <c r="AG56" s="134">
        <v>10</v>
      </c>
      <c r="AH56" s="134">
        <v>6.67</v>
      </c>
      <c r="AI56" s="134">
        <v>6.67</v>
      </c>
      <c r="AJ56" s="134">
        <v>5</v>
      </c>
      <c r="AK56" s="134">
        <v>6.67</v>
      </c>
      <c r="AL56" s="134">
        <v>3.33</v>
      </c>
      <c r="AM56" s="134">
        <v>6.67</v>
      </c>
      <c r="AN56" s="134">
        <v>6.67</v>
      </c>
      <c r="AO56" s="134">
        <v>6.67</v>
      </c>
      <c r="AP56" s="134">
        <v>6.67</v>
      </c>
      <c r="AQ56" s="134">
        <v>8.3350000000000009</v>
      </c>
      <c r="AR56" s="134">
        <v>10</v>
      </c>
      <c r="AS56" s="134">
        <v>6.67</v>
      </c>
    </row>
    <row r="57" spans="1:45" x14ac:dyDescent="0.35">
      <c r="A57" s="135" t="s">
        <v>27</v>
      </c>
      <c r="B57" s="135">
        <v>4</v>
      </c>
      <c r="C57" s="135" t="s">
        <v>142</v>
      </c>
      <c r="D57" s="135">
        <v>2021</v>
      </c>
      <c r="E57" s="135" t="s">
        <v>169</v>
      </c>
      <c r="F57" s="135">
        <v>10</v>
      </c>
      <c r="G57" s="135">
        <v>10</v>
      </c>
      <c r="H57" s="135">
        <v>10</v>
      </c>
      <c r="I57" s="135">
        <v>4.4466666666666663</v>
      </c>
      <c r="J57" s="135">
        <v>0</v>
      </c>
      <c r="K57" s="135">
        <v>6.67</v>
      </c>
      <c r="L57" s="135">
        <v>6.67</v>
      </c>
      <c r="M57" s="135">
        <v>8.3350000000000009</v>
      </c>
      <c r="N57" s="135">
        <v>10</v>
      </c>
      <c r="O57" s="135">
        <v>6.67</v>
      </c>
      <c r="P57" s="135">
        <v>6.67</v>
      </c>
      <c r="Q57" s="135" t="s">
        <v>87</v>
      </c>
      <c r="R57" s="135">
        <v>6.67</v>
      </c>
      <c r="S57" s="135">
        <v>10</v>
      </c>
      <c r="T57" s="135" t="s">
        <v>87</v>
      </c>
      <c r="U57" s="135">
        <v>10</v>
      </c>
      <c r="V57" s="135">
        <v>3.335</v>
      </c>
      <c r="W57" s="135">
        <v>0</v>
      </c>
      <c r="X57" s="135">
        <v>6.67</v>
      </c>
      <c r="Y57" s="135" t="s">
        <v>87</v>
      </c>
      <c r="Z57" s="135">
        <v>6.67</v>
      </c>
      <c r="AA57" s="135">
        <v>6.67</v>
      </c>
      <c r="AB57" s="135">
        <v>6.67</v>
      </c>
      <c r="AC57" s="135">
        <v>5</v>
      </c>
      <c r="AD57" s="135">
        <v>6.67</v>
      </c>
      <c r="AE57" s="135">
        <v>3.33</v>
      </c>
      <c r="AF57" s="135">
        <v>3.3333333333333335</v>
      </c>
      <c r="AG57" s="135">
        <v>0</v>
      </c>
      <c r="AH57" s="135">
        <v>0</v>
      </c>
      <c r="AI57" s="135">
        <v>10</v>
      </c>
      <c r="AJ57" s="135">
        <v>8.3350000000000009</v>
      </c>
      <c r="AK57" s="135">
        <v>10</v>
      </c>
      <c r="AL57" s="135">
        <v>6.67</v>
      </c>
      <c r="AM57" s="135">
        <v>10</v>
      </c>
      <c r="AN57" s="135">
        <v>3.33</v>
      </c>
      <c r="AO57" s="135"/>
      <c r="AP57" s="135">
        <v>3.33</v>
      </c>
      <c r="AQ57" s="135">
        <v>10</v>
      </c>
      <c r="AR57" s="135">
        <v>10</v>
      </c>
      <c r="AS57" s="135">
        <v>10</v>
      </c>
    </row>
    <row r="58" spans="1:45" x14ac:dyDescent="0.35">
      <c r="A58" s="134" t="s">
        <v>27</v>
      </c>
      <c r="B58" s="134">
        <v>4</v>
      </c>
      <c r="C58" s="134" t="s">
        <v>142</v>
      </c>
      <c r="D58" s="134">
        <v>2021</v>
      </c>
      <c r="E58" s="136">
        <v>1</v>
      </c>
      <c r="F58" s="136" t="s">
        <v>87</v>
      </c>
      <c r="G58" s="136"/>
      <c r="H58" s="136"/>
      <c r="I58" s="136" t="s">
        <v>87</v>
      </c>
      <c r="J58" s="136"/>
      <c r="K58" s="136"/>
      <c r="L58" s="136"/>
      <c r="M58" s="136">
        <v>0</v>
      </c>
      <c r="N58" s="136"/>
      <c r="O58" s="136">
        <v>0</v>
      </c>
      <c r="P58" s="136">
        <v>10</v>
      </c>
      <c r="Q58" s="136"/>
      <c r="R58" s="136">
        <v>10</v>
      </c>
      <c r="S58" s="136" t="s">
        <v>87</v>
      </c>
      <c r="T58" s="136"/>
      <c r="U58" s="136"/>
      <c r="V58" s="136">
        <v>10</v>
      </c>
      <c r="W58" s="136">
        <v>10</v>
      </c>
      <c r="X58" s="136"/>
      <c r="Y58" s="136"/>
      <c r="Z58" s="136">
        <v>10</v>
      </c>
      <c r="AA58" s="134">
        <v>10</v>
      </c>
      <c r="AB58" s="136"/>
      <c r="AC58" s="136">
        <v>0</v>
      </c>
      <c r="AD58" s="136"/>
      <c r="AE58" s="136">
        <v>0</v>
      </c>
      <c r="AF58" s="136">
        <v>3.3333333333333335</v>
      </c>
      <c r="AG58" s="136">
        <v>0</v>
      </c>
      <c r="AH58" s="136">
        <v>0</v>
      </c>
      <c r="AI58" s="136">
        <v>10</v>
      </c>
      <c r="AJ58" s="136">
        <v>10</v>
      </c>
      <c r="AK58" s="136"/>
      <c r="AL58" s="136">
        <v>10</v>
      </c>
      <c r="AM58" s="136"/>
      <c r="AN58" s="136">
        <v>10</v>
      </c>
      <c r="AO58" s="136">
        <v>10</v>
      </c>
      <c r="AP58" s="136">
        <v>10</v>
      </c>
      <c r="AQ58" s="136" t="s">
        <v>193</v>
      </c>
      <c r="AR58" s="136"/>
      <c r="AS58" s="136"/>
    </row>
    <row r="59" spans="1:45" x14ac:dyDescent="0.35">
      <c r="A59" s="92" t="s">
        <v>27</v>
      </c>
      <c r="B59" s="135">
        <v>4</v>
      </c>
      <c r="C59" s="135" t="s">
        <v>142</v>
      </c>
      <c r="D59" s="135">
        <v>2021</v>
      </c>
      <c r="E59" s="92">
        <v>2</v>
      </c>
      <c r="F59" s="92">
        <v>8.3350000000000009</v>
      </c>
      <c r="G59" s="92">
        <v>6.67</v>
      </c>
      <c r="H59" s="92">
        <v>10</v>
      </c>
      <c r="I59" s="92">
        <v>6.67</v>
      </c>
      <c r="J59" s="92">
        <v>6.67</v>
      </c>
      <c r="K59" s="92" t="s">
        <v>87</v>
      </c>
      <c r="L59" s="92"/>
      <c r="M59" s="92">
        <v>5</v>
      </c>
      <c r="N59" s="92">
        <v>6.67</v>
      </c>
      <c r="O59" s="92">
        <v>3.33</v>
      </c>
      <c r="P59" s="92">
        <v>5</v>
      </c>
      <c r="Q59" s="92">
        <v>0</v>
      </c>
      <c r="R59" s="92">
        <v>10</v>
      </c>
      <c r="S59" s="92">
        <v>3.335</v>
      </c>
      <c r="T59" s="92">
        <v>6.67</v>
      </c>
      <c r="U59" s="92">
        <v>0</v>
      </c>
      <c r="V59" s="92">
        <v>8.89</v>
      </c>
      <c r="W59" s="92">
        <v>6.67</v>
      </c>
      <c r="X59" s="92">
        <v>10</v>
      </c>
      <c r="Y59" s="92">
        <v>10</v>
      </c>
      <c r="Z59" s="92">
        <v>10</v>
      </c>
      <c r="AA59" s="92">
        <v>10</v>
      </c>
      <c r="AB59" s="92">
        <v>10</v>
      </c>
      <c r="AC59" s="92">
        <v>3.335</v>
      </c>
      <c r="AD59" s="92">
        <v>0</v>
      </c>
      <c r="AE59" s="92">
        <v>6.67</v>
      </c>
      <c r="AF59" s="92">
        <v>2.2233333333333332</v>
      </c>
      <c r="AG59" s="92">
        <v>0</v>
      </c>
      <c r="AH59" s="92">
        <v>0</v>
      </c>
      <c r="AI59" s="92">
        <v>6.67</v>
      </c>
      <c r="AJ59" s="92">
        <v>5</v>
      </c>
      <c r="AK59" s="92">
        <v>3.33</v>
      </c>
      <c r="AL59" s="92">
        <v>6.67</v>
      </c>
      <c r="AM59" s="92">
        <v>3.33</v>
      </c>
      <c r="AN59" s="92">
        <v>10</v>
      </c>
      <c r="AO59" s="92">
        <v>10</v>
      </c>
      <c r="AP59" s="92" t="s">
        <v>87</v>
      </c>
      <c r="AQ59" s="92">
        <v>6.67</v>
      </c>
      <c r="AR59" s="92">
        <v>6.67</v>
      </c>
      <c r="AS59" s="92">
        <v>6.67</v>
      </c>
    </row>
    <row r="60" spans="1:45" x14ac:dyDescent="0.35">
      <c r="A60" s="136" t="s">
        <v>27</v>
      </c>
      <c r="B60" s="134">
        <v>4</v>
      </c>
      <c r="C60" s="134" t="s">
        <v>142</v>
      </c>
      <c r="D60" s="134">
        <v>2021</v>
      </c>
      <c r="E60" s="136">
        <v>2</v>
      </c>
      <c r="F60" s="136">
        <v>8.3350000000000009</v>
      </c>
      <c r="G60" s="136">
        <v>10</v>
      </c>
      <c r="H60" s="136">
        <v>6.67</v>
      </c>
      <c r="I60" s="136">
        <v>10</v>
      </c>
      <c r="J60" s="136">
        <v>10</v>
      </c>
      <c r="K60" s="136">
        <v>10</v>
      </c>
      <c r="L60" s="136">
        <v>10</v>
      </c>
      <c r="M60" s="136">
        <v>8.3350000000000009</v>
      </c>
      <c r="N60" s="136">
        <v>6.67</v>
      </c>
      <c r="O60" s="136">
        <v>10</v>
      </c>
      <c r="P60" s="136">
        <v>8.3350000000000009</v>
      </c>
      <c r="Q60" s="136">
        <v>6.67</v>
      </c>
      <c r="R60" s="136">
        <v>10</v>
      </c>
      <c r="S60" s="136">
        <v>8.3350000000000009</v>
      </c>
      <c r="T60" s="136">
        <v>6.67</v>
      </c>
      <c r="U60" s="136">
        <v>10</v>
      </c>
      <c r="V60" s="136">
        <v>7.7800000000000011</v>
      </c>
      <c r="W60" s="136">
        <v>10</v>
      </c>
      <c r="X60" s="136">
        <v>6.67</v>
      </c>
      <c r="Y60" s="136">
        <v>6.67</v>
      </c>
      <c r="Z60" s="136">
        <v>8.3350000000000009</v>
      </c>
      <c r="AA60" s="136">
        <v>10</v>
      </c>
      <c r="AB60" s="136">
        <v>6.67</v>
      </c>
      <c r="AC60" s="136">
        <v>6.665</v>
      </c>
      <c r="AD60" s="136">
        <v>10</v>
      </c>
      <c r="AE60" s="136">
        <v>3.33</v>
      </c>
      <c r="AF60" s="136">
        <v>2.2233333333333332</v>
      </c>
      <c r="AG60" s="136">
        <v>0</v>
      </c>
      <c r="AH60" s="136">
        <v>0</v>
      </c>
      <c r="AI60" s="136">
        <v>6.67</v>
      </c>
      <c r="AJ60" s="136">
        <v>6.67</v>
      </c>
      <c r="AK60" s="136">
        <v>6.67</v>
      </c>
      <c r="AL60" s="136">
        <v>6.67</v>
      </c>
      <c r="AM60" s="136">
        <v>10</v>
      </c>
      <c r="AN60" s="136">
        <v>8.3350000000000009</v>
      </c>
      <c r="AO60" s="136">
        <v>10</v>
      </c>
      <c r="AP60" s="136">
        <v>6.67</v>
      </c>
      <c r="AQ60" s="136">
        <v>10</v>
      </c>
      <c r="AR60" s="136">
        <v>10</v>
      </c>
      <c r="AS60" s="136">
        <v>10</v>
      </c>
    </row>
    <row r="61" spans="1:45" x14ac:dyDescent="0.35">
      <c r="A61" s="92" t="s">
        <v>27</v>
      </c>
      <c r="B61" s="135">
        <v>4</v>
      </c>
      <c r="C61" s="135" t="s">
        <v>142</v>
      </c>
      <c r="D61" s="135">
        <v>2021</v>
      </c>
      <c r="E61" s="92">
        <v>1</v>
      </c>
      <c r="F61" s="92">
        <v>8.3350000000000009</v>
      </c>
      <c r="G61" s="92">
        <v>6.67</v>
      </c>
      <c r="H61" s="92">
        <v>10</v>
      </c>
      <c r="I61" s="92">
        <v>6.669999999999999</v>
      </c>
      <c r="J61" s="92">
        <v>6.67</v>
      </c>
      <c r="K61" s="92">
        <v>6.67</v>
      </c>
      <c r="L61" s="92">
        <v>6.67</v>
      </c>
      <c r="M61" s="92">
        <v>6.665</v>
      </c>
      <c r="N61" s="92">
        <v>10</v>
      </c>
      <c r="O61" s="92">
        <v>3.33</v>
      </c>
      <c r="P61" s="92">
        <v>5</v>
      </c>
      <c r="Q61" s="92">
        <v>3.33</v>
      </c>
      <c r="R61" s="92">
        <v>6.67</v>
      </c>
      <c r="S61" s="92">
        <v>3.33</v>
      </c>
      <c r="T61" s="92" t="s">
        <v>87</v>
      </c>
      <c r="U61" s="92">
        <v>3.33</v>
      </c>
      <c r="V61" s="92">
        <v>7.78</v>
      </c>
      <c r="W61" s="92">
        <v>6.67</v>
      </c>
      <c r="X61" s="92">
        <v>6.67</v>
      </c>
      <c r="Y61" s="92">
        <v>10</v>
      </c>
      <c r="Z61" s="92">
        <v>8.3350000000000009</v>
      </c>
      <c r="AA61" s="92">
        <v>6.67</v>
      </c>
      <c r="AB61" s="92">
        <v>10</v>
      </c>
      <c r="AC61" s="92">
        <v>5</v>
      </c>
      <c r="AD61" s="92">
        <v>6.67</v>
      </c>
      <c r="AE61" s="92">
        <v>3.33</v>
      </c>
      <c r="AF61" s="92">
        <v>2.2233333333333332</v>
      </c>
      <c r="AG61" s="92">
        <v>0</v>
      </c>
      <c r="AH61" s="92">
        <v>0</v>
      </c>
      <c r="AI61" s="92">
        <v>6.67</v>
      </c>
      <c r="AJ61" s="92">
        <v>6.67</v>
      </c>
      <c r="AK61" s="92">
        <v>6.67</v>
      </c>
      <c r="AL61" s="92">
        <v>6.67</v>
      </c>
      <c r="AM61" s="92">
        <v>10</v>
      </c>
      <c r="AN61" s="92">
        <v>8.3350000000000009</v>
      </c>
      <c r="AO61" s="92">
        <v>6.67</v>
      </c>
      <c r="AP61" s="92">
        <v>10</v>
      </c>
      <c r="AQ61" s="92">
        <v>10</v>
      </c>
      <c r="AR61" s="92">
        <v>10</v>
      </c>
      <c r="AS61" s="92">
        <v>10</v>
      </c>
    </row>
    <row r="62" spans="1:45" x14ac:dyDescent="0.35">
      <c r="A62" s="136" t="s">
        <v>27</v>
      </c>
      <c r="B62" s="134">
        <v>4</v>
      </c>
      <c r="C62" s="134" t="s">
        <v>142</v>
      </c>
      <c r="D62" s="134">
        <v>2021</v>
      </c>
      <c r="E62" s="136">
        <v>2</v>
      </c>
      <c r="F62" s="136">
        <v>8.3350000000000009</v>
      </c>
      <c r="G62" s="136">
        <v>10</v>
      </c>
      <c r="H62" s="136">
        <v>6.67</v>
      </c>
      <c r="I62" s="136">
        <v>7.78</v>
      </c>
      <c r="J62" s="136">
        <v>6.67</v>
      </c>
      <c r="K62" s="136">
        <v>6.67</v>
      </c>
      <c r="L62" s="136">
        <v>10</v>
      </c>
      <c r="M62" s="136">
        <v>6.67</v>
      </c>
      <c r="N62" s="136">
        <v>6.67</v>
      </c>
      <c r="O62" s="136">
        <v>6.67</v>
      </c>
      <c r="P62" s="136">
        <v>8.3350000000000009</v>
      </c>
      <c r="Q62" s="136">
        <v>10</v>
      </c>
      <c r="R62" s="136">
        <v>6.67</v>
      </c>
      <c r="S62" s="136">
        <v>8.3350000000000009</v>
      </c>
      <c r="T62" s="136">
        <v>10</v>
      </c>
      <c r="U62" s="136">
        <v>6.67</v>
      </c>
      <c r="V62" s="136">
        <v>5.5566666666666675</v>
      </c>
      <c r="W62" s="136">
        <v>6.67</v>
      </c>
      <c r="X62" s="136">
        <v>6.67</v>
      </c>
      <c r="Y62" s="136">
        <v>3.33</v>
      </c>
      <c r="Z62" s="136">
        <v>8.3350000000000009</v>
      </c>
      <c r="AA62" s="136">
        <v>6.67</v>
      </c>
      <c r="AB62" s="136">
        <v>10</v>
      </c>
      <c r="AC62" s="136">
        <v>5</v>
      </c>
      <c r="AD62" s="136">
        <v>0</v>
      </c>
      <c r="AE62" s="136">
        <v>10</v>
      </c>
      <c r="AF62" s="136">
        <v>2.2233333333333332</v>
      </c>
      <c r="AG62" s="136">
        <v>0</v>
      </c>
      <c r="AH62" s="136">
        <v>0</v>
      </c>
      <c r="AI62" s="136">
        <v>6.67</v>
      </c>
      <c r="AJ62" s="136">
        <v>6.67</v>
      </c>
      <c r="AK62" s="136">
        <v>6.67</v>
      </c>
      <c r="AL62" s="136">
        <v>6.67</v>
      </c>
      <c r="AM62" s="136">
        <v>6.67</v>
      </c>
      <c r="AN62" s="136">
        <v>3.33</v>
      </c>
      <c r="AO62" s="136">
        <v>3.33</v>
      </c>
      <c r="AP62" s="136">
        <v>3.33</v>
      </c>
      <c r="AQ62" s="136">
        <v>8.3350000000000009</v>
      </c>
      <c r="AR62" s="136">
        <v>6.67</v>
      </c>
      <c r="AS62" s="136">
        <v>10</v>
      </c>
    </row>
    <row r="63" spans="1:45" x14ac:dyDescent="0.35">
      <c r="A63" s="92" t="s">
        <v>27</v>
      </c>
      <c r="B63" s="135">
        <v>4</v>
      </c>
      <c r="C63" s="135" t="s">
        <v>142</v>
      </c>
      <c r="D63" s="135">
        <v>2021</v>
      </c>
      <c r="E63" s="92">
        <v>1</v>
      </c>
      <c r="F63" s="92">
        <v>10</v>
      </c>
      <c r="G63" s="92" t="s">
        <v>87</v>
      </c>
      <c r="H63" s="92">
        <v>10</v>
      </c>
      <c r="I63" s="92">
        <v>8.89</v>
      </c>
      <c r="J63" s="92">
        <v>10</v>
      </c>
      <c r="K63" s="92">
        <v>10</v>
      </c>
      <c r="L63" s="92">
        <v>6.67</v>
      </c>
      <c r="M63" s="92">
        <v>5</v>
      </c>
      <c r="N63" s="92">
        <v>10</v>
      </c>
      <c r="O63" s="92">
        <v>0</v>
      </c>
      <c r="P63" s="92">
        <v>8.3350000000000009</v>
      </c>
      <c r="Q63" s="92">
        <v>6.67</v>
      </c>
      <c r="R63" s="92">
        <v>10</v>
      </c>
      <c r="S63" s="92">
        <v>10</v>
      </c>
      <c r="T63" s="92">
        <v>10</v>
      </c>
      <c r="U63" s="92">
        <v>10</v>
      </c>
      <c r="V63" s="92">
        <v>10</v>
      </c>
      <c r="W63" s="92">
        <v>10</v>
      </c>
      <c r="X63" s="92">
        <v>10</v>
      </c>
      <c r="Y63" s="92" t="s">
        <v>87</v>
      </c>
      <c r="Z63" s="92">
        <v>10</v>
      </c>
      <c r="AA63" s="92">
        <v>10</v>
      </c>
      <c r="AB63" s="92">
        <v>10</v>
      </c>
      <c r="AC63" s="92">
        <v>3.335</v>
      </c>
      <c r="AD63" s="92">
        <v>6.67</v>
      </c>
      <c r="AE63" s="92">
        <v>0</v>
      </c>
      <c r="AF63" s="92">
        <v>3.3333333333333335</v>
      </c>
      <c r="AG63" s="92">
        <v>0</v>
      </c>
      <c r="AH63" s="92">
        <v>0</v>
      </c>
      <c r="AI63" s="92">
        <v>10</v>
      </c>
      <c r="AJ63" s="92">
        <v>10</v>
      </c>
      <c r="AK63" s="92">
        <v>10</v>
      </c>
      <c r="AL63" s="92">
        <v>10</v>
      </c>
      <c r="AM63" s="92">
        <v>10</v>
      </c>
      <c r="AN63" s="92">
        <v>10</v>
      </c>
      <c r="AO63" s="92">
        <v>10</v>
      </c>
      <c r="AP63" s="92">
        <v>10</v>
      </c>
      <c r="AQ63" s="92">
        <v>10</v>
      </c>
      <c r="AR63" s="92">
        <v>10</v>
      </c>
      <c r="AS63" s="92">
        <v>10</v>
      </c>
    </row>
    <row r="64" spans="1:45" x14ac:dyDescent="0.35">
      <c r="A64" s="136" t="s">
        <v>27</v>
      </c>
      <c r="B64" s="134">
        <v>4</v>
      </c>
      <c r="C64" s="134" t="s">
        <v>142</v>
      </c>
      <c r="D64" s="134">
        <v>2021</v>
      </c>
      <c r="E64" s="136">
        <v>2</v>
      </c>
      <c r="F64" s="136">
        <v>10</v>
      </c>
      <c r="G64" s="136" t="s">
        <v>87</v>
      </c>
      <c r="H64" s="136">
        <v>10</v>
      </c>
      <c r="I64" s="136">
        <v>10</v>
      </c>
      <c r="J64" s="136">
        <v>10</v>
      </c>
      <c r="K64" s="136" t="s">
        <v>87</v>
      </c>
      <c r="L64" s="136" t="s">
        <v>87</v>
      </c>
      <c r="M64" s="136">
        <v>3.335</v>
      </c>
      <c r="N64" s="136">
        <v>6.67</v>
      </c>
      <c r="O64" s="136">
        <v>0</v>
      </c>
      <c r="P64" s="136">
        <v>10</v>
      </c>
      <c r="Q64" s="136">
        <v>10</v>
      </c>
      <c r="R64" s="136" t="s">
        <v>87</v>
      </c>
      <c r="S64" s="136">
        <v>10</v>
      </c>
      <c r="T64" s="136">
        <v>10</v>
      </c>
      <c r="U64" s="136">
        <v>10</v>
      </c>
      <c r="V64" s="136">
        <v>5.5566666666666675</v>
      </c>
      <c r="W64" s="136">
        <v>6.67</v>
      </c>
      <c r="X64" s="136">
        <v>10</v>
      </c>
      <c r="Y64" s="136">
        <v>0</v>
      </c>
      <c r="Z64" s="136">
        <v>6.665</v>
      </c>
      <c r="AA64" s="136">
        <v>10</v>
      </c>
      <c r="AB64" s="136">
        <v>3.33</v>
      </c>
      <c r="AC64" s="136">
        <v>3.33</v>
      </c>
      <c r="AD64" s="136">
        <v>3.33</v>
      </c>
      <c r="AE64" s="136">
        <v>3.33</v>
      </c>
      <c r="AF64" s="136">
        <v>7.7766666666666664</v>
      </c>
      <c r="AG64" s="136">
        <v>10</v>
      </c>
      <c r="AH64" s="136">
        <v>3.33</v>
      </c>
      <c r="AI64" s="136">
        <v>10</v>
      </c>
      <c r="AJ64" s="136">
        <v>10</v>
      </c>
      <c r="AK64" s="136">
        <v>10</v>
      </c>
      <c r="AL64" s="136" t="s">
        <v>87</v>
      </c>
      <c r="AM64" s="136" t="s">
        <v>87</v>
      </c>
      <c r="AN64" s="136">
        <v>3.33</v>
      </c>
      <c r="AO64" s="136">
        <v>3.33</v>
      </c>
      <c r="AP64" s="136" t="s">
        <v>87</v>
      </c>
      <c r="AQ64" s="136">
        <v>10</v>
      </c>
      <c r="AR64" s="136">
        <v>10</v>
      </c>
      <c r="AS64" s="136">
        <v>10</v>
      </c>
    </row>
    <row r="65" spans="1:45" x14ac:dyDescent="0.35">
      <c r="A65" s="92" t="s">
        <v>27</v>
      </c>
      <c r="B65" s="135">
        <v>4</v>
      </c>
      <c r="C65" s="135" t="s">
        <v>142</v>
      </c>
      <c r="D65" s="135">
        <v>2021</v>
      </c>
      <c r="E65" s="92">
        <v>2</v>
      </c>
      <c r="F65" s="92">
        <v>5</v>
      </c>
      <c r="G65" s="92">
        <v>6.67</v>
      </c>
      <c r="H65" s="92">
        <v>3.33</v>
      </c>
      <c r="I65" s="92">
        <v>2.2200000000000002</v>
      </c>
      <c r="J65" s="92">
        <v>3.33</v>
      </c>
      <c r="K65" s="92">
        <v>0</v>
      </c>
      <c r="L65" s="92">
        <v>3.33</v>
      </c>
      <c r="M65" s="92">
        <v>3.33</v>
      </c>
      <c r="N65" s="92">
        <v>3.33</v>
      </c>
      <c r="O65" s="92">
        <v>3.33</v>
      </c>
      <c r="P65" s="92">
        <v>5</v>
      </c>
      <c r="Q65" s="92">
        <v>6.67</v>
      </c>
      <c r="R65" s="92">
        <v>3.33</v>
      </c>
      <c r="S65" s="92">
        <v>1.665</v>
      </c>
      <c r="T65" s="92">
        <v>0</v>
      </c>
      <c r="U65" s="92">
        <v>3.33</v>
      </c>
      <c r="V65" s="92">
        <v>0</v>
      </c>
      <c r="W65" s="92">
        <v>0</v>
      </c>
      <c r="X65" s="92">
        <v>0</v>
      </c>
      <c r="Y65" s="92">
        <v>0</v>
      </c>
      <c r="Z65" s="92">
        <v>1.665</v>
      </c>
      <c r="AA65" s="92">
        <v>0</v>
      </c>
      <c r="AB65" s="92">
        <v>3.33</v>
      </c>
      <c r="AC65" s="92">
        <v>5</v>
      </c>
      <c r="AD65" s="92">
        <v>0</v>
      </c>
      <c r="AE65" s="92">
        <v>10</v>
      </c>
      <c r="AF65" s="92">
        <v>3.3333333333333335</v>
      </c>
      <c r="AG65" s="92">
        <v>0</v>
      </c>
      <c r="AH65" s="92">
        <v>10</v>
      </c>
      <c r="AI65" s="92">
        <v>0</v>
      </c>
      <c r="AJ65" s="92">
        <v>0</v>
      </c>
      <c r="AK65" s="92">
        <v>0</v>
      </c>
      <c r="AL65" s="92">
        <v>0</v>
      </c>
      <c r="AM65" s="92">
        <v>0</v>
      </c>
      <c r="AN65" s="92">
        <v>1.665</v>
      </c>
      <c r="AO65" s="92">
        <v>0</v>
      </c>
      <c r="AP65" s="92">
        <v>3.33</v>
      </c>
      <c r="AQ65" s="92">
        <v>1.665</v>
      </c>
      <c r="AR65" s="92">
        <v>0</v>
      </c>
      <c r="AS65" s="92">
        <v>3.33</v>
      </c>
    </row>
    <row r="66" spans="1:45" x14ac:dyDescent="0.35">
      <c r="A66" s="136" t="s">
        <v>27</v>
      </c>
      <c r="B66" s="134">
        <v>4</v>
      </c>
      <c r="C66" s="134" t="s">
        <v>142</v>
      </c>
      <c r="D66" s="134">
        <v>2021</v>
      </c>
      <c r="E66" s="136" t="s">
        <v>169</v>
      </c>
      <c r="F66" s="136">
        <v>6.67</v>
      </c>
      <c r="G66" s="136">
        <v>6.67</v>
      </c>
      <c r="H66" s="136">
        <v>6.67</v>
      </c>
      <c r="I66" s="136">
        <v>4.4433333333333334</v>
      </c>
      <c r="J66" s="136">
        <v>6.67</v>
      </c>
      <c r="K66" s="136">
        <v>3.33</v>
      </c>
      <c r="L66" s="136">
        <v>3.33</v>
      </c>
      <c r="M66" s="136">
        <v>3.335</v>
      </c>
      <c r="N66" s="136">
        <v>6.67</v>
      </c>
      <c r="O66" s="136">
        <v>0</v>
      </c>
      <c r="P66" s="136">
        <v>8.3350000000000009</v>
      </c>
      <c r="Q66" s="136">
        <v>10</v>
      </c>
      <c r="R66" s="136">
        <v>6.67</v>
      </c>
      <c r="S66" s="136">
        <v>8.3350000000000009</v>
      </c>
      <c r="T66" s="136">
        <v>6.67</v>
      </c>
      <c r="U66" s="136">
        <v>10</v>
      </c>
      <c r="V66" s="136">
        <v>4.4433333333333334</v>
      </c>
      <c r="W66" s="136">
        <v>3.33</v>
      </c>
      <c r="X66" s="136">
        <v>3.33</v>
      </c>
      <c r="Y66" s="136">
        <v>6.67</v>
      </c>
      <c r="Z66" s="136">
        <v>3.33</v>
      </c>
      <c r="AA66" s="136">
        <v>3.33</v>
      </c>
      <c r="AB66" s="136">
        <v>3.33</v>
      </c>
      <c r="AC66" s="136">
        <v>6.67</v>
      </c>
      <c r="AD66" s="136">
        <v>6.67</v>
      </c>
      <c r="AE66" s="136">
        <v>6.67</v>
      </c>
      <c r="AF66" s="136">
        <v>3.3333333333333335</v>
      </c>
      <c r="AG66" s="136">
        <v>0</v>
      </c>
      <c r="AH66" s="136">
        <v>10</v>
      </c>
      <c r="AI66" s="136">
        <v>0</v>
      </c>
      <c r="AJ66" s="136">
        <v>1.665</v>
      </c>
      <c r="AK66" s="136">
        <v>3.33</v>
      </c>
      <c r="AL66" s="136">
        <v>0</v>
      </c>
      <c r="AM66" s="136">
        <v>3.33</v>
      </c>
      <c r="AN66" s="136">
        <v>6.67</v>
      </c>
      <c r="AO66" s="136">
        <v>6.67</v>
      </c>
      <c r="AP66" s="136">
        <v>6.67</v>
      </c>
      <c r="AQ66" s="136">
        <v>6.665</v>
      </c>
      <c r="AR66" s="136">
        <v>3.33</v>
      </c>
      <c r="AS66" s="136">
        <v>10</v>
      </c>
    </row>
    <row r="67" spans="1:45" x14ac:dyDescent="0.35">
      <c r="A67" s="92" t="s">
        <v>25</v>
      </c>
      <c r="B67" s="135">
        <v>5</v>
      </c>
      <c r="C67" s="135" t="s">
        <v>142</v>
      </c>
      <c r="D67" s="135">
        <v>2021</v>
      </c>
      <c r="E67" s="92">
        <v>2</v>
      </c>
      <c r="F67" s="135">
        <v>10</v>
      </c>
      <c r="G67" s="92">
        <v>10</v>
      </c>
      <c r="H67" s="92">
        <v>10</v>
      </c>
      <c r="I67" s="135">
        <v>10</v>
      </c>
      <c r="J67" s="92">
        <v>10</v>
      </c>
      <c r="K67" s="92">
        <v>10</v>
      </c>
      <c r="L67" s="92">
        <v>10</v>
      </c>
      <c r="M67" s="135">
        <v>5</v>
      </c>
      <c r="N67" s="92">
        <v>10</v>
      </c>
      <c r="O67" s="92">
        <v>0</v>
      </c>
      <c r="P67" s="135">
        <v>10</v>
      </c>
      <c r="Q67" s="92">
        <v>10</v>
      </c>
      <c r="R67" s="92">
        <v>10</v>
      </c>
      <c r="S67" s="135">
        <v>10</v>
      </c>
      <c r="T67" s="92">
        <v>10</v>
      </c>
      <c r="U67" s="92">
        <v>10</v>
      </c>
      <c r="V67" s="135">
        <v>10</v>
      </c>
      <c r="W67" s="92">
        <v>10</v>
      </c>
      <c r="X67" s="92">
        <v>10</v>
      </c>
      <c r="Y67" s="92">
        <v>10</v>
      </c>
      <c r="Z67" s="135">
        <v>10</v>
      </c>
      <c r="AA67" s="92">
        <v>10</v>
      </c>
      <c r="AB67" s="92">
        <v>10</v>
      </c>
      <c r="AC67" s="135">
        <v>5</v>
      </c>
      <c r="AD67" s="92">
        <v>10</v>
      </c>
      <c r="AE67" s="92">
        <v>0</v>
      </c>
      <c r="AF67" s="135">
        <v>3.3333333333333335</v>
      </c>
      <c r="AG67" s="92">
        <v>0</v>
      </c>
      <c r="AH67" s="92">
        <v>0</v>
      </c>
      <c r="AI67" s="92">
        <v>10</v>
      </c>
      <c r="AJ67" s="135">
        <v>10</v>
      </c>
      <c r="AK67" s="92">
        <v>10</v>
      </c>
      <c r="AL67" s="92">
        <v>10</v>
      </c>
      <c r="AM67" s="135">
        <v>10</v>
      </c>
      <c r="AN67" s="135">
        <v>10</v>
      </c>
      <c r="AO67" s="135">
        <v>10</v>
      </c>
      <c r="AP67" s="135">
        <v>10</v>
      </c>
      <c r="AQ67" s="135">
        <v>10</v>
      </c>
      <c r="AR67" s="135">
        <v>10</v>
      </c>
      <c r="AS67" s="135">
        <v>10</v>
      </c>
    </row>
    <row r="68" spans="1:45" x14ac:dyDescent="0.35">
      <c r="A68" s="136" t="s">
        <v>25</v>
      </c>
      <c r="B68" s="134">
        <v>5</v>
      </c>
      <c r="C68" s="134" t="s">
        <v>142</v>
      </c>
      <c r="D68" s="134">
        <v>2021</v>
      </c>
      <c r="E68" s="136">
        <v>2</v>
      </c>
      <c r="F68" s="134">
        <v>10</v>
      </c>
      <c r="G68" s="136">
        <v>10</v>
      </c>
      <c r="H68" s="136">
        <v>10</v>
      </c>
      <c r="I68" s="134">
        <v>6.669999999999999</v>
      </c>
      <c r="J68" s="136">
        <v>6.67</v>
      </c>
      <c r="K68" s="136">
        <v>6.67</v>
      </c>
      <c r="L68" s="136">
        <v>6.67</v>
      </c>
      <c r="M68" s="134">
        <v>8.3350000000000009</v>
      </c>
      <c r="N68" s="136">
        <v>10</v>
      </c>
      <c r="O68" s="136">
        <v>6.67</v>
      </c>
      <c r="P68" s="134">
        <v>10</v>
      </c>
      <c r="Q68" s="136">
        <v>10</v>
      </c>
      <c r="R68" s="136">
        <v>10</v>
      </c>
      <c r="S68" s="134">
        <v>10</v>
      </c>
      <c r="T68" s="136">
        <v>10</v>
      </c>
      <c r="U68" s="136">
        <v>10</v>
      </c>
      <c r="V68" s="134">
        <v>10</v>
      </c>
      <c r="W68" s="136">
        <v>10</v>
      </c>
      <c r="X68" s="136">
        <v>10</v>
      </c>
      <c r="Y68" s="136">
        <v>10</v>
      </c>
      <c r="Z68" s="134">
        <v>8.3350000000000009</v>
      </c>
      <c r="AA68" s="136">
        <v>6.67</v>
      </c>
      <c r="AB68" s="136">
        <v>10</v>
      </c>
      <c r="AC68" s="134">
        <v>6.67</v>
      </c>
      <c r="AD68" s="134">
        <v>6.67</v>
      </c>
      <c r="AE68" s="136">
        <v>6.67</v>
      </c>
      <c r="AF68" s="134">
        <v>3.3333333333333335</v>
      </c>
      <c r="AG68" s="136">
        <v>0</v>
      </c>
      <c r="AH68" s="134">
        <v>0</v>
      </c>
      <c r="AI68" s="136">
        <v>10</v>
      </c>
      <c r="AJ68" s="134">
        <v>10</v>
      </c>
      <c r="AK68" s="136">
        <v>10</v>
      </c>
      <c r="AL68" s="136">
        <v>10</v>
      </c>
      <c r="AM68" s="134">
        <v>10</v>
      </c>
      <c r="AN68" s="134">
        <v>10</v>
      </c>
      <c r="AO68" s="134">
        <v>10</v>
      </c>
      <c r="AP68" s="134">
        <v>10</v>
      </c>
      <c r="AQ68" s="134">
        <v>10</v>
      </c>
      <c r="AR68" s="134">
        <v>10</v>
      </c>
      <c r="AS68" s="134">
        <v>10</v>
      </c>
    </row>
    <row r="69" spans="1:45" x14ac:dyDescent="0.35">
      <c r="A69" s="92" t="s">
        <v>25</v>
      </c>
      <c r="B69" s="135">
        <v>5</v>
      </c>
      <c r="C69" s="135" t="s">
        <v>142</v>
      </c>
      <c r="D69" s="135">
        <v>2021</v>
      </c>
      <c r="E69" s="92">
        <v>2</v>
      </c>
      <c r="F69" s="92">
        <v>10</v>
      </c>
      <c r="G69" s="92" t="s">
        <v>87</v>
      </c>
      <c r="H69" s="92">
        <v>10</v>
      </c>
      <c r="I69" s="92">
        <v>10</v>
      </c>
      <c r="J69" s="92">
        <v>10</v>
      </c>
      <c r="K69" s="92">
        <v>10</v>
      </c>
      <c r="L69" s="92">
        <v>10</v>
      </c>
      <c r="M69" s="92">
        <v>5</v>
      </c>
      <c r="N69" s="92">
        <v>10</v>
      </c>
      <c r="O69" s="92">
        <v>0</v>
      </c>
      <c r="P69" s="92">
        <v>10</v>
      </c>
      <c r="Q69" s="92">
        <v>10</v>
      </c>
      <c r="R69" s="92">
        <v>10</v>
      </c>
      <c r="S69" s="92">
        <v>10</v>
      </c>
      <c r="T69" s="92">
        <v>10</v>
      </c>
      <c r="U69" s="92">
        <v>10</v>
      </c>
      <c r="V69" s="92">
        <v>6.666666666666667</v>
      </c>
      <c r="W69" s="92">
        <v>10</v>
      </c>
      <c r="X69" s="92">
        <v>0</v>
      </c>
      <c r="Y69" s="92">
        <v>10</v>
      </c>
      <c r="Z69" s="92">
        <v>10</v>
      </c>
      <c r="AA69" s="92">
        <v>10</v>
      </c>
      <c r="AB69" s="92">
        <v>10</v>
      </c>
      <c r="AC69" s="92">
        <v>8.3350000000000009</v>
      </c>
      <c r="AD69" s="92">
        <v>10</v>
      </c>
      <c r="AE69" s="92">
        <v>6.67</v>
      </c>
      <c r="AF69" s="92">
        <v>3.3333333333333335</v>
      </c>
      <c r="AG69" s="92">
        <v>0</v>
      </c>
      <c r="AH69" s="92">
        <v>0</v>
      </c>
      <c r="AI69" s="92">
        <v>10</v>
      </c>
      <c r="AJ69" s="92">
        <v>10</v>
      </c>
      <c r="AK69" s="92">
        <v>10</v>
      </c>
      <c r="AL69" s="92">
        <v>10</v>
      </c>
      <c r="AM69" s="92">
        <v>10</v>
      </c>
      <c r="AN69" s="92">
        <v>10</v>
      </c>
      <c r="AO69" s="92">
        <v>10</v>
      </c>
      <c r="AP69" s="92">
        <v>10</v>
      </c>
      <c r="AQ69" s="92">
        <v>10</v>
      </c>
      <c r="AR69" s="92">
        <v>10</v>
      </c>
      <c r="AS69" s="92">
        <v>10</v>
      </c>
    </row>
    <row r="70" spans="1:45" x14ac:dyDescent="0.35">
      <c r="A70" s="136" t="s">
        <v>25</v>
      </c>
      <c r="B70" s="134">
        <v>5</v>
      </c>
      <c r="C70" s="134" t="s">
        <v>142</v>
      </c>
      <c r="D70" s="134">
        <v>2021</v>
      </c>
      <c r="E70" s="136">
        <v>1</v>
      </c>
      <c r="F70" s="136">
        <v>8.3350000000000009</v>
      </c>
      <c r="G70" s="136">
        <v>6.67</v>
      </c>
      <c r="H70" s="136">
        <v>10</v>
      </c>
      <c r="I70" s="136">
        <v>0</v>
      </c>
      <c r="J70" s="136">
        <v>0</v>
      </c>
      <c r="K70" s="136">
        <v>0</v>
      </c>
      <c r="L70" s="136">
        <v>0</v>
      </c>
      <c r="M70" s="136">
        <v>5</v>
      </c>
      <c r="N70" s="136">
        <v>10</v>
      </c>
      <c r="O70" s="136">
        <v>0</v>
      </c>
      <c r="P70" s="136">
        <v>8.3350000000000009</v>
      </c>
      <c r="Q70" s="136">
        <v>10</v>
      </c>
      <c r="R70" s="136">
        <v>6.67</v>
      </c>
      <c r="S70" s="136">
        <v>10</v>
      </c>
      <c r="T70" s="136">
        <v>10</v>
      </c>
      <c r="U70" s="136" t="s">
        <v>87</v>
      </c>
      <c r="V70" s="136">
        <v>6.67</v>
      </c>
      <c r="W70" s="136">
        <v>6.67</v>
      </c>
      <c r="X70" s="136">
        <v>6.67</v>
      </c>
      <c r="Y70" s="136"/>
      <c r="Z70" s="136">
        <v>8.3350000000000009</v>
      </c>
      <c r="AA70" s="136">
        <v>6.67</v>
      </c>
      <c r="AB70" s="136">
        <v>10</v>
      </c>
      <c r="AC70" s="136">
        <v>10</v>
      </c>
      <c r="AD70" s="136" t="s">
        <v>87</v>
      </c>
      <c r="AE70" s="136">
        <v>10</v>
      </c>
      <c r="AF70" s="136">
        <v>4.4466666666666663</v>
      </c>
      <c r="AG70" s="136">
        <v>6.67</v>
      </c>
      <c r="AH70" s="136">
        <v>0</v>
      </c>
      <c r="AI70" s="136">
        <v>6.67</v>
      </c>
      <c r="AJ70" s="136">
        <v>10</v>
      </c>
      <c r="AK70" s="136">
        <v>10</v>
      </c>
      <c r="AL70" s="136">
        <v>10</v>
      </c>
      <c r="AM70" s="136">
        <v>3.33</v>
      </c>
      <c r="AN70" s="136">
        <v>0</v>
      </c>
      <c r="AO70" s="136">
        <v>0</v>
      </c>
      <c r="AP70" s="136">
        <v>0</v>
      </c>
      <c r="AQ70" s="136">
        <v>1.665</v>
      </c>
      <c r="AR70" s="134">
        <v>3.33</v>
      </c>
      <c r="AS70" s="136">
        <v>0</v>
      </c>
    </row>
    <row r="71" spans="1:45" x14ac:dyDescent="0.35">
      <c r="A71" s="92" t="s">
        <v>25</v>
      </c>
      <c r="B71" s="135">
        <v>5</v>
      </c>
      <c r="C71" s="135" t="s">
        <v>142</v>
      </c>
      <c r="D71" s="135">
        <v>2021</v>
      </c>
      <c r="E71" s="92">
        <v>1</v>
      </c>
      <c r="F71" s="92">
        <v>10</v>
      </c>
      <c r="G71" s="92">
        <v>10</v>
      </c>
      <c r="H71" s="92">
        <v>10</v>
      </c>
      <c r="I71" s="92">
        <v>10</v>
      </c>
      <c r="J71" s="92" t="s">
        <v>87</v>
      </c>
      <c r="K71" s="92">
        <v>10</v>
      </c>
      <c r="L71" s="92">
        <v>10</v>
      </c>
      <c r="M71" s="92">
        <v>5</v>
      </c>
      <c r="N71" s="92">
        <v>10</v>
      </c>
      <c r="O71" s="92">
        <v>0</v>
      </c>
      <c r="P71" s="92">
        <v>10</v>
      </c>
      <c r="Q71" s="92">
        <v>10</v>
      </c>
      <c r="R71" s="92">
        <v>10</v>
      </c>
      <c r="S71" s="92">
        <v>10</v>
      </c>
      <c r="T71" s="92">
        <v>10</v>
      </c>
      <c r="U71" s="92">
        <v>10</v>
      </c>
      <c r="V71" s="92">
        <v>10</v>
      </c>
      <c r="W71" s="92">
        <v>10</v>
      </c>
      <c r="X71" s="92">
        <v>10</v>
      </c>
      <c r="Y71" s="92">
        <v>10</v>
      </c>
      <c r="Z71" s="92">
        <v>10</v>
      </c>
      <c r="AA71" s="92">
        <v>10</v>
      </c>
      <c r="AB71" s="135">
        <v>10</v>
      </c>
      <c r="AC71" s="92">
        <v>5</v>
      </c>
      <c r="AD71" s="92">
        <v>3.33</v>
      </c>
      <c r="AE71" s="92">
        <v>6.67</v>
      </c>
      <c r="AF71" s="92">
        <v>3.3333333333333335</v>
      </c>
      <c r="AG71" s="92">
        <v>0</v>
      </c>
      <c r="AH71" s="92">
        <v>0</v>
      </c>
      <c r="AI71" s="92">
        <v>10</v>
      </c>
      <c r="AJ71" s="92">
        <v>10</v>
      </c>
      <c r="AK71" s="135" t="s">
        <v>87</v>
      </c>
      <c r="AL71" s="92">
        <v>10</v>
      </c>
      <c r="AM71" s="92">
        <v>10</v>
      </c>
      <c r="AN71" s="92">
        <v>10</v>
      </c>
      <c r="AO71" s="92">
        <v>10</v>
      </c>
      <c r="AP71" s="135" t="s">
        <v>87</v>
      </c>
      <c r="AQ71" s="92">
        <v>10</v>
      </c>
      <c r="AR71" s="92">
        <v>10</v>
      </c>
      <c r="AS71" s="92">
        <v>10</v>
      </c>
    </row>
    <row r="72" spans="1:45" x14ac:dyDescent="0.35">
      <c r="A72" s="136" t="s">
        <v>25</v>
      </c>
      <c r="B72" s="134">
        <v>5</v>
      </c>
      <c r="C72" s="134" t="s">
        <v>142</v>
      </c>
      <c r="D72" s="134">
        <v>2021</v>
      </c>
      <c r="E72" s="136">
        <v>1</v>
      </c>
      <c r="F72" s="136">
        <v>8.3350000000000009</v>
      </c>
      <c r="G72" s="136">
        <v>10</v>
      </c>
      <c r="H72" s="136">
        <v>6.67</v>
      </c>
      <c r="I72" s="136">
        <v>8.89</v>
      </c>
      <c r="J72" s="136">
        <v>6.67</v>
      </c>
      <c r="K72" s="136">
        <v>10</v>
      </c>
      <c r="L72" s="136">
        <v>10</v>
      </c>
      <c r="M72" s="136">
        <v>5</v>
      </c>
      <c r="N72" s="136">
        <v>6.67</v>
      </c>
      <c r="O72" s="136">
        <v>3.33</v>
      </c>
      <c r="P72" s="136">
        <v>10</v>
      </c>
      <c r="Q72" s="136">
        <v>10</v>
      </c>
      <c r="R72" s="136">
        <v>10</v>
      </c>
      <c r="S72" s="136">
        <v>10</v>
      </c>
      <c r="T72" s="136" t="s">
        <v>87</v>
      </c>
      <c r="U72" s="136">
        <v>10</v>
      </c>
      <c r="V72" s="136">
        <v>3.3333333333333335</v>
      </c>
      <c r="W72" s="136">
        <v>3.33</v>
      </c>
      <c r="X72" s="136">
        <v>6.67</v>
      </c>
      <c r="Y72" s="136">
        <v>0</v>
      </c>
      <c r="Z72" s="136">
        <v>6.665</v>
      </c>
      <c r="AA72" s="136">
        <v>3.33</v>
      </c>
      <c r="AB72" s="136">
        <v>10</v>
      </c>
      <c r="AC72" s="136">
        <v>3.33</v>
      </c>
      <c r="AD72" s="134">
        <v>3.33</v>
      </c>
      <c r="AE72" s="136">
        <v>3.33</v>
      </c>
      <c r="AF72" s="136">
        <v>2.2233333333333332</v>
      </c>
      <c r="AG72" s="136">
        <v>0</v>
      </c>
      <c r="AH72" s="136">
        <v>0</v>
      </c>
      <c r="AI72" s="136">
        <v>6.67</v>
      </c>
      <c r="AJ72" s="136">
        <v>10</v>
      </c>
      <c r="AK72" s="136">
        <v>10</v>
      </c>
      <c r="AL72" s="136">
        <v>10</v>
      </c>
      <c r="AM72" s="136">
        <v>3.33</v>
      </c>
      <c r="AN72" s="136">
        <v>10</v>
      </c>
      <c r="AO72" s="136" t="s">
        <v>87</v>
      </c>
      <c r="AP72" s="136">
        <v>10</v>
      </c>
      <c r="AQ72" s="136">
        <v>0</v>
      </c>
      <c r="AR72" s="136">
        <v>0</v>
      </c>
      <c r="AS72" s="136" t="s">
        <v>87</v>
      </c>
    </row>
    <row r="73" spans="1:45" x14ac:dyDescent="0.35">
      <c r="A73" s="92" t="s">
        <v>25</v>
      </c>
      <c r="B73" s="135">
        <v>5</v>
      </c>
      <c r="C73" s="135" t="s">
        <v>142</v>
      </c>
      <c r="D73" s="135">
        <v>2021</v>
      </c>
      <c r="E73" s="92">
        <v>2</v>
      </c>
      <c r="F73" s="92">
        <v>10</v>
      </c>
      <c r="G73" s="92">
        <v>10</v>
      </c>
      <c r="H73" s="92">
        <v>10</v>
      </c>
      <c r="I73" s="92">
        <v>7.78</v>
      </c>
      <c r="J73" s="92">
        <v>6.67</v>
      </c>
      <c r="K73" s="92">
        <v>6.67</v>
      </c>
      <c r="L73" s="92">
        <v>10</v>
      </c>
      <c r="M73" s="92">
        <v>5</v>
      </c>
      <c r="N73" s="92">
        <v>10</v>
      </c>
      <c r="O73" s="92">
        <v>0</v>
      </c>
      <c r="P73" s="92">
        <v>10</v>
      </c>
      <c r="Q73" s="92">
        <v>10</v>
      </c>
      <c r="R73" s="92">
        <v>10</v>
      </c>
      <c r="S73" s="92">
        <v>10</v>
      </c>
      <c r="T73" s="92">
        <v>10</v>
      </c>
      <c r="U73" s="92">
        <v>10</v>
      </c>
      <c r="V73" s="92">
        <v>5.5566666666666675</v>
      </c>
      <c r="W73" s="92">
        <v>3.33</v>
      </c>
      <c r="X73" s="92">
        <v>6.67</v>
      </c>
      <c r="Y73" s="92">
        <v>6.67</v>
      </c>
      <c r="Z73" s="92">
        <v>1.665</v>
      </c>
      <c r="AA73" s="92">
        <v>0</v>
      </c>
      <c r="AB73" s="92">
        <v>3.33</v>
      </c>
      <c r="AC73" s="92">
        <v>8.3350000000000009</v>
      </c>
      <c r="AD73" s="92">
        <v>6.67</v>
      </c>
      <c r="AE73" s="92">
        <v>10</v>
      </c>
      <c r="AF73" s="92">
        <v>3.3333333333333335</v>
      </c>
      <c r="AG73" s="92">
        <v>0</v>
      </c>
      <c r="AH73" s="92">
        <v>0</v>
      </c>
      <c r="AI73" s="92">
        <v>10</v>
      </c>
      <c r="AJ73" s="92">
        <v>5</v>
      </c>
      <c r="AK73" s="92">
        <v>0</v>
      </c>
      <c r="AL73" s="92">
        <v>10</v>
      </c>
      <c r="AM73" s="92">
        <v>10</v>
      </c>
      <c r="AN73" s="92">
        <v>10</v>
      </c>
      <c r="AO73" s="92">
        <v>10</v>
      </c>
      <c r="AP73" s="92">
        <v>10</v>
      </c>
      <c r="AQ73" s="92">
        <v>10</v>
      </c>
      <c r="AR73" s="92">
        <v>10</v>
      </c>
      <c r="AS73" s="92">
        <v>10</v>
      </c>
    </row>
    <row r="74" spans="1:45" x14ac:dyDescent="0.35">
      <c r="A74" s="136" t="s">
        <v>25</v>
      </c>
      <c r="B74" s="134">
        <v>5</v>
      </c>
      <c r="C74" s="134" t="s">
        <v>142</v>
      </c>
      <c r="D74" s="134">
        <v>2021</v>
      </c>
      <c r="E74" s="134">
        <v>1</v>
      </c>
      <c r="F74" s="134">
        <v>10</v>
      </c>
      <c r="G74" s="134">
        <v>10</v>
      </c>
      <c r="H74" s="134">
        <v>10</v>
      </c>
      <c r="I74" s="134">
        <v>10</v>
      </c>
      <c r="J74" s="134">
        <v>10</v>
      </c>
      <c r="K74" s="134">
        <v>10</v>
      </c>
      <c r="L74" s="134">
        <v>10</v>
      </c>
      <c r="M74" s="134">
        <v>8.3350000000000009</v>
      </c>
      <c r="N74" s="134">
        <v>10</v>
      </c>
      <c r="O74" s="134">
        <v>6.67</v>
      </c>
      <c r="P74" s="134">
        <v>10</v>
      </c>
      <c r="Q74" s="134" t="s">
        <v>87</v>
      </c>
      <c r="R74" s="134">
        <v>10</v>
      </c>
      <c r="S74" s="134">
        <v>10</v>
      </c>
      <c r="T74" s="134">
        <v>10</v>
      </c>
      <c r="U74" s="134">
        <v>10</v>
      </c>
      <c r="V74" s="134">
        <v>10</v>
      </c>
      <c r="W74" s="134">
        <v>10</v>
      </c>
      <c r="X74" s="134">
        <v>10</v>
      </c>
      <c r="Y74" s="134">
        <v>10</v>
      </c>
      <c r="Z74" s="134">
        <v>10</v>
      </c>
      <c r="AA74" s="134">
        <v>10</v>
      </c>
      <c r="AB74" s="134">
        <v>10</v>
      </c>
      <c r="AC74" s="134">
        <v>5</v>
      </c>
      <c r="AD74" s="134">
        <v>3.33</v>
      </c>
      <c r="AE74" s="134">
        <v>6.67</v>
      </c>
      <c r="AF74" s="134">
        <v>7.78</v>
      </c>
      <c r="AG74" s="134">
        <v>6.67</v>
      </c>
      <c r="AH74" s="134">
        <v>6.67</v>
      </c>
      <c r="AI74" s="134">
        <v>10</v>
      </c>
      <c r="AJ74" s="134">
        <v>10</v>
      </c>
      <c r="AK74" s="134">
        <v>10</v>
      </c>
      <c r="AL74" s="134">
        <v>10</v>
      </c>
      <c r="AM74" s="134">
        <v>10</v>
      </c>
      <c r="AN74" s="134">
        <v>10</v>
      </c>
      <c r="AO74" s="134">
        <v>10</v>
      </c>
      <c r="AP74" s="134">
        <v>10</v>
      </c>
      <c r="AQ74" s="134">
        <v>10</v>
      </c>
      <c r="AR74" s="134">
        <v>10</v>
      </c>
      <c r="AS74" s="134">
        <v>10</v>
      </c>
    </row>
    <row r="75" spans="1:45" x14ac:dyDescent="0.35">
      <c r="A75" s="92" t="s">
        <v>25</v>
      </c>
      <c r="B75" s="135">
        <v>5</v>
      </c>
      <c r="C75" s="135" t="s">
        <v>142</v>
      </c>
      <c r="D75" s="135">
        <v>2021</v>
      </c>
      <c r="E75" s="92">
        <v>2</v>
      </c>
      <c r="F75" s="92">
        <v>10</v>
      </c>
      <c r="G75" s="92" t="s">
        <v>87</v>
      </c>
      <c r="H75" s="92">
        <v>10</v>
      </c>
      <c r="I75" s="92">
        <v>1.665</v>
      </c>
      <c r="J75" s="92">
        <v>3.33</v>
      </c>
      <c r="K75" s="92">
        <v>0</v>
      </c>
      <c r="L75" s="92" t="s">
        <v>87</v>
      </c>
      <c r="M75" s="92">
        <v>8.3350000000000009</v>
      </c>
      <c r="N75" s="92">
        <v>10</v>
      </c>
      <c r="O75" s="92">
        <v>6.67</v>
      </c>
      <c r="P75" s="92">
        <v>8.3350000000000009</v>
      </c>
      <c r="Q75" s="92">
        <v>10</v>
      </c>
      <c r="R75" s="92">
        <v>6.67</v>
      </c>
      <c r="S75" s="92">
        <v>10</v>
      </c>
      <c r="T75" s="92">
        <v>10</v>
      </c>
      <c r="U75" s="92" t="s">
        <v>87</v>
      </c>
      <c r="V75" s="92">
        <v>8.3350000000000009</v>
      </c>
      <c r="W75" s="92">
        <v>6.67</v>
      </c>
      <c r="X75" s="92">
        <v>10</v>
      </c>
      <c r="Y75" s="92" t="s">
        <v>87</v>
      </c>
      <c r="Z75" s="92">
        <v>6.665</v>
      </c>
      <c r="AA75" s="92">
        <v>3.33</v>
      </c>
      <c r="AB75" s="92">
        <v>10</v>
      </c>
      <c r="AC75" s="92">
        <v>5</v>
      </c>
      <c r="AD75" s="92">
        <v>6.67</v>
      </c>
      <c r="AE75" s="92">
        <v>3.33</v>
      </c>
      <c r="AF75" s="92">
        <v>0</v>
      </c>
      <c r="AG75" s="92">
        <v>0</v>
      </c>
      <c r="AH75" s="92">
        <v>0</v>
      </c>
      <c r="AI75" s="92" t="s">
        <v>87</v>
      </c>
      <c r="AJ75" s="92">
        <v>8.3350000000000009</v>
      </c>
      <c r="AK75" s="92">
        <v>6.67</v>
      </c>
      <c r="AL75" s="92">
        <v>10</v>
      </c>
      <c r="AM75" s="92">
        <v>6.67</v>
      </c>
      <c r="AN75" s="92">
        <v>6.67</v>
      </c>
      <c r="AO75" s="92">
        <v>6.67</v>
      </c>
      <c r="AP75" s="92" t="s">
        <v>87</v>
      </c>
      <c r="AQ75" s="92">
        <v>3.33</v>
      </c>
      <c r="AR75" s="92" t="s">
        <v>87</v>
      </c>
      <c r="AS75" s="92">
        <v>3.33</v>
      </c>
    </row>
    <row r="76" spans="1:45" x14ac:dyDescent="0.35">
      <c r="A76" s="136" t="s">
        <v>25</v>
      </c>
      <c r="B76" s="134">
        <v>5</v>
      </c>
      <c r="C76" s="134" t="s">
        <v>142</v>
      </c>
      <c r="D76" s="134">
        <v>2021</v>
      </c>
      <c r="E76" s="136">
        <v>1</v>
      </c>
      <c r="F76" s="136">
        <v>10</v>
      </c>
      <c r="G76" s="136" t="s">
        <v>87</v>
      </c>
      <c r="H76" s="136">
        <v>10</v>
      </c>
      <c r="I76" s="136">
        <v>7.78</v>
      </c>
      <c r="J76" s="136">
        <v>6.67</v>
      </c>
      <c r="K76" s="134">
        <v>6.67</v>
      </c>
      <c r="L76" s="134">
        <v>10</v>
      </c>
      <c r="M76" s="136">
        <v>6.67</v>
      </c>
      <c r="N76" s="136">
        <v>6.67</v>
      </c>
      <c r="O76" s="136">
        <v>6.67</v>
      </c>
      <c r="P76" s="136">
        <v>10</v>
      </c>
      <c r="Q76" s="136">
        <v>10</v>
      </c>
      <c r="R76" s="136">
        <v>10</v>
      </c>
      <c r="S76" s="136">
        <v>10</v>
      </c>
      <c r="T76" s="136">
        <v>10</v>
      </c>
      <c r="U76" s="134">
        <v>10</v>
      </c>
      <c r="V76" s="136">
        <v>8.89</v>
      </c>
      <c r="W76" s="136">
        <v>6.67</v>
      </c>
      <c r="X76" s="136">
        <v>10</v>
      </c>
      <c r="Y76" s="136">
        <v>10</v>
      </c>
      <c r="Z76" s="136">
        <v>6.665</v>
      </c>
      <c r="AA76" s="136">
        <v>3.33</v>
      </c>
      <c r="AB76" s="136">
        <v>10</v>
      </c>
      <c r="AC76" s="136">
        <v>6.67</v>
      </c>
      <c r="AD76" s="136">
        <v>6.67</v>
      </c>
      <c r="AE76" s="134">
        <v>6.67</v>
      </c>
      <c r="AF76" s="136">
        <v>2.2233333333333332</v>
      </c>
      <c r="AG76" s="136">
        <v>0</v>
      </c>
      <c r="AH76" s="136">
        <v>0</v>
      </c>
      <c r="AI76" s="136">
        <v>6.67</v>
      </c>
      <c r="AJ76" s="136">
        <v>10</v>
      </c>
      <c r="AK76" s="136">
        <v>10</v>
      </c>
      <c r="AL76" s="136">
        <v>10</v>
      </c>
      <c r="AM76" s="136">
        <v>6.67</v>
      </c>
      <c r="AN76" s="136">
        <v>10</v>
      </c>
      <c r="AO76" s="136">
        <v>10</v>
      </c>
      <c r="AP76" s="136">
        <v>10</v>
      </c>
      <c r="AQ76" s="136">
        <v>6.665</v>
      </c>
      <c r="AR76" s="136">
        <v>3.33</v>
      </c>
      <c r="AS76" s="136">
        <v>10</v>
      </c>
    </row>
    <row r="77" spans="1:45" x14ac:dyDescent="0.35">
      <c r="A77" s="92" t="s">
        <v>25</v>
      </c>
      <c r="B77" s="135">
        <v>5</v>
      </c>
      <c r="C77" s="135" t="s">
        <v>142</v>
      </c>
      <c r="D77" s="135">
        <v>2021</v>
      </c>
      <c r="E77" s="92">
        <v>1</v>
      </c>
      <c r="F77" s="92">
        <v>10</v>
      </c>
      <c r="G77" s="92">
        <v>10</v>
      </c>
      <c r="H77" s="92">
        <v>10</v>
      </c>
      <c r="I77" s="92">
        <v>7.78</v>
      </c>
      <c r="J77" s="92">
        <v>6.67</v>
      </c>
      <c r="K77" s="92">
        <v>6.67</v>
      </c>
      <c r="L77" s="92">
        <v>10</v>
      </c>
      <c r="M77" s="92">
        <v>8.3350000000000009</v>
      </c>
      <c r="N77" s="92">
        <v>10</v>
      </c>
      <c r="O77" s="92">
        <v>6.67</v>
      </c>
      <c r="P77" s="92">
        <v>10</v>
      </c>
      <c r="Q77" s="92" t="s">
        <v>87</v>
      </c>
      <c r="R77" s="92">
        <v>10</v>
      </c>
      <c r="S77" s="92">
        <v>6.67</v>
      </c>
      <c r="T77" s="92">
        <v>6.67</v>
      </c>
      <c r="U77" s="92" t="s">
        <v>87</v>
      </c>
      <c r="V77" s="92">
        <v>7.78</v>
      </c>
      <c r="W77" s="92">
        <v>6.67</v>
      </c>
      <c r="X77" s="92">
        <v>6.67</v>
      </c>
      <c r="Y77" s="92">
        <v>10</v>
      </c>
      <c r="Z77" s="92">
        <v>3.335</v>
      </c>
      <c r="AA77" s="92">
        <v>0</v>
      </c>
      <c r="AB77" s="92">
        <v>6.67</v>
      </c>
      <c r="AC77" s="92">
        <v>6.665</v>
      </c>
      <c r="AD77" s="92">
        <v>3.33</v>
      </c>
      <c r="AE77" s="92">
        <v>10</v>
      </c>
      <c r="AF77" s="92">
        <v>3.335</v>
      </c>
      <c r="AG77" s="92">
        <v>6.67</v>
      </c>
      <c r="AH77" s="92">
        <v>0</v>
      </c>
      <c r="AI77" s="92" t="s">
        <v>87</v>
      </c>
      <c r="AJ77" s="92">
        <v>8.3350000000000009</v>
      </c>
      <c r="AK77" s="92">
        <v>6.67</v>
      </c>
      <c r="AL77" s="92">
        <v>10</v>
      </c>
      <c r="AM77" s="92">
        <v>3.33</v>
      </c>
      <c r="AN77" s="92">
        <v>6.67</v>
      </c>
      <c r="AO77" s="92">
        <v>6.67</v>
      </c>
      <c r="AP77" s="92">
        <v>6.67</v>
      </c>
      <c r="AQ77" s="92">
        <v>6.665</v>
      </c>
      <c r="AR77" s="92">
        <v>3.33</v>
      </c>
      <c r="AS77" s="92">
        <v>10</v>
      </c>
    </row>
    <row r="78" spans="1:45" x14ac:dyDescent="0.35">
      <c r="A78" s="136" t="s">
        <v>25</v>
      </c>
      <c r="B78" s="134">
        <v>5</v>
      </c>
      <c r="C78" s="134" t="s">
        <v>142</v>
      </c>
      <c r="D78" s="134">
        <v>2021</v>
      </c>
      <c r="E78" s="136">
        <v>1</v>
      </c>
      <c r="F78" s="136">
        <v>8.3350000000000009</v>
      </c>
      <c r="G78" s="136">
        <v>6.67</v>
      </c>
      <c r="H78" s="136">
        <v>10</v>
      </c>
      <c r="I78" s="136">
        <v>10</v>
      </c>
      <c r="J78" s="136">
        <v>10</v>
      </c>
      <c r="K78" s="136">
        <v>10</v>
      </c>
      <c r="L78" s="136">
        <v>10</v>
      </c>
      <c r="M78" s="136">
        <v>5</v>
      </c>
      <c r="N78" s="136">
        <v>10</v>
      </c>
      <c r="O78" s="136">
        <v>0</v>
      </c>
      <c r="P78" s="136">
        <v>10</v>
      </c>
      <c r="Q78" s="136">
        <v>10</v>
      </c>
      <c r="R78" s="136">
        <v>10</v>
      </c>
      <c r="S78" s="136">
        <v>10</v>
      </c>
      <c r="T78" s="136">
        <v>10</v>
      </c>
      <c r="U78" s="136">
        <v>10</v>
      </c>
      <c r="V78" s="136">
        <v>6.666666666666667</v>
      </c>
      <c r="W78" s="136">
        <v>0</v>
      </c>
      <c r="X78" s="136">
        <v>10</v>
      </c>
      <c r="Y78" s="136">
        <v>10</v>
      </c>
      <c r="Z78" s="136">
        <v>8.3350000000000009</v>
      </c>
      <c r="AA78" s="136">
        <v>6.67</v>
      </c>
      <c r="AB78" s="136">
        <v>10</v>
      </c>
      <c r="AC78" s="136">
        <v>3.335</v>
      </c>
      <c r="AD78" s="136">
        <v>6.67</v>
      </c>
      <c r="AE78" s="136">
        <v>0</v>
      </c>
      <c r="AF78" s="136">
        <v>3.3333333333333335</v>
      </c>
      <c r="AG78" s="136">
        <v>0</v>
      </c>
      <c r="AH78" s="136">
        <v>0</v>
      </c>
      <c r="AI78" s="136">
        <v>10</v>
      </c>
      <c r="AJ78" s="136">
        <v>10</v>
      </c>
      <c r="AK78" s="136">
        <v>10</v>
      </c>
      <c r="AL78" s="136">
        <v>10</v>
      </c>
      <c r="AM78" s="136">
        <v>10</v>
      </c>
      <c r="AN78" s="136">
        <v>10</v>
      </c>
      <c r="AO78" s="136">
        <v>10</v>
      </c>
      <c r="AP78" s="136">
        <v>10</v>
      </c>
      <c r="AQ78" s="136">
        <v>10</v>
      </c>
      <c r="AR78" s="136">
        <v>10</v>
      </c>
      <c r="AS78" s="136">
        <v>10</v>
      </c>
    </row>
    <row r="79" spans="1:45" x14ac:dyDescent="0.35">
      <c r="A79" s="92" t="s">
        <v>25</v>
      </c>
      <c r="B79" s="135">
        <v>5</v>
      </c>
      <c r="C79" s="135" t="s">
        <v>142</v>
      </c>
      <c r="D79" s="135">
        <v>2021</v>
      </c>
      <c r="E79" s="92">
        <v>1</v>
      </c>
      <c r="F79" s="92">
        <v>8.3350000000000009</v>
      </c>
      <c r="G79" s="92">
        <v>6.67</v>
      </c>
      <c r="H79" s="92">
        <v>10</v>
      </c>
      <c r="I79" s="92">
        <v>7.7800000000000011</v>
      </c>
      <c r="J79" s="92">
        <v>10</v>
      </c>
      <c r="K79" s="92">
        <v>6.67</v>
      </c>
      <c r="L79" s="92">
        <v>6.67</v>
      </c>
      <c r="M79" s="92">
        <v>8.3350000000000009</v>
      </c>
      <c r="N79" s="92">
        <v>10</v>
      </c>
      <c r="O79" s="92">
        <v>6.67</v>
      </c>
      <c r="P79" s="92">
        <v>10</v>
      </c>
      <c r="Q79" s="92">
        <v>10</v>
      </c>
      <c r="R79" s="92">
        <v>10</v>
      </c>
      <c r="S79" s="92">
        <v>6.665</v>
      </c>
      <c r="T79" s="92">
        <v>10</v>
      </c>
      <c r="U79" s="92">
        <v>3.33</v>
      </c>
      <c r="V79" s="92">
        <v>8.3350000000000009</v>
      </c>
      <c r="W79" s="92">
        <v>6.67</v>
      </c>
      <c r="X79" s="92">
        <v>10</v>
      </c>
      <c r="Y79" s="92" t="s">
        <v>87</v>
      </c>
      <c r="Z79" s="92">
        <v>5</v>
      </c>
      <c r="AA79" s="92">
        <v>0</v>
      </c>
      <c r="AB79" s="92">
        <v>10</v>
      </c>
      <c r="AC79" s="92">
        <v>5</v>
      </c>
      <c r="AD79" s="92">
        <v>6.67</v>
      </c>
      <c r="AE79" s="92">
        <v>3.33</v>
      </c>
      <c r="AF79" s="92">
        <v>2.2233333333333332</v>
      </c>
      <c r="AG79" s="92">
        <v>0</v>
      </c>
      <c r="AH79" s="92">
        <v>0</v>
      </c>
      <c r="AI79" s="92">
        <v>6.67</v>
      </c>
      <c r="AJ79" s="92">
        <v>10</v>
      </c>
      <c r="AK79" s="92">
        <v>10</v>
      </c>
      <c r="AL79" s="92">
        <v>10</v>
      </c>
      <c r="AM79" s="92">
        <v>6.67</v>
      </c>
      <c r="AN79" s="92">
        <v>8.3350000000000009</v>
      </c>
      <c r="AO79" s="92">
        <v>10</v>
      </c>
      <c r="AP79" s="92">
        <v>6.67</v>
      </c>
      <c r="AQ79" s="92">
        <v>8.3350000000000009</v>
      </c>
      <c r="AR79" s="92">
        <v>6.67</v>
      </c>
      <c r="AS79" s="92">
        <v>10</v>
      </c>
    </row>
    <row r="80" spans="1:45" x14ac:dyDescent="0.35">
      <c r="A80" s="136" t="s">
        <v>25</v>
      </c>
      <c r="B80" s="134">
        <v>5</v>
      </c>
      <c r="C80" s="134" t="s">
        <v>142</v>
      </c>
      <c r="D80" s="134">
        <v>2021</v>
      </c>
      <c r="E80" s="136">
        <v>2</v>
      </c>
      <c r="F80" s="136">
        <v>6.67</v>
      </c>
      <c r="G80" s="136">
        <v>6.67</v>
      </c>
      <c r="H80" s="136">
        <v>6.67</v>
      </c>
      <c r="I80" s="136">
        <v>6.669999999999999</v>
      </c>
      <c r="J80" s="136">
        <v>6.67</v>
      </c>
      <c r="K80" s="136">
        <v>6.67</v>
      </c>
      <c r="L80" s="136">
        <v>6.67</v>
      </c>
      <c r="M80" s="136">
        <v>5</v>
      </c>
      <c r="N80" s="136">
        <v>6.67</v>
      </c>
      <c r="O80" s="136">
        <v>3.33</v>
      </c>
      <c r="P80" s="136">
        <v>6.67</v>
      </c>
      <c r="Q80" s="136">
        <v>6.67</v>
      </c>
      <c r="R80" s="136">
        <v>6.67</v>
      </c>
      <c r="S80" s="136">
        <v>6.67</v>
      </c>
      <c r="T80" s="136">
        <v>6.67</v>
      </c>
      <c r="U80" s="136">
        <v>6.67</v>
      </c>
      <c r="V80" s="136">
        <v>8.3350000000000009</v>
      </c>
      <c r="W80" s="136">
        <v>6.67</v>
      </c>
      <c r="X80" s="136">
        <v>10</v>
      </c>
      <c r="Y80" s="136" t="s">
        <v>87</v>
      </c>
      <c r="Z80" s="136">
        <v>6.67</v>
      </c>
      <c r="AA80" s="136">
        <v>6.67</v>
      </c>
      <c r="AB80" s="136">
        <v>6.67</v>
      </c>
      <c r="AC80" s="136">
        <v>5</v>
      </c>
      <c r="AD80" s="136">
        <v>6.67</v>
      </c>
      <c r="AE80" s="136">
        <v>3.33</v>
      </c>
      <c r="AF80" s="136">
        <v>3.3333333333333335</v>
      </c>
      <c r="AG80" s="136">
        <v>0</v>
      </c>
      <c r="AH80" s="136">
        <v>0</v>
      </c>
      <c r="AI80" s="136">
        <v>10</v>
      </c>
      <c r="AJ80" s="136">
        <v>10</v>
      </c>
      <c r="AK80" s="136">
        <v>10</v>
      </c>
      <c r="AL80" s="136">
        <v>10</v>
      </c>
      <c r="AM80" s="136">
        <v>10</v>
      </c>
      <c r="AN80" s="136">
        <v>6.67</v>
      </c>
      <c r="AO80" s="136">
        <v>6.67</v>
      </c>
      <c r="AP80" s="136">
        <v>6.67</v>
      </c>
      <c r="AQ80" s="136">
        <v>8.3350000000000009</v>
      </c>
      <c r="AR80" s="136">
        <v>6.67</v>
      </c>
      <c r="AS80" s="136">
        <v>10</v>
      </c>
    </row>
    <row r="81" spans="1:45" x14ac:dyDescent="0.35">
      <c r="A81" s="92" t="s">
        <v>25</v>
      </c>
      <c r="B81" s="135">
        <v>5</v>
      </c>
      <c r="C81" s="135" t="s">
        <v>142</v>
      </c>
      <c r="D81" s="135">
        <v>2021</v>
      </c>
      <c r="E81" s="92">
        <v>1</v>
      </c>
      <c r="F81" s="92">
        <v>10</v>
      </c>
      <c r="G81" s="92">
        <v>10</v>
      </c>
      <c r="H81" s="92">
        <v>10</v>
      </c>
      <c r="I81" s="92">
        <v>8.89</v>
      </c>
      <c r="J81" s="92">
        <v>6.67</v>
      </c>
      <c r="K81" s="92">
        <v>10</v>
      </c>
      <c r="L81" s="92">
        <v>10</v>
      </c>
      <c r="M81" s="92">
        <v>6.665</v>
      </c>
      <c r="N81" s="92">
        <v>10</v>
      </c>
      <c r="O81" s="92">
        <v>3.33</v>
      </c>
      <c r="P81" s="92">
        <v>10</v>
      </c>
      <c r="Q81" s="92">
        <v>10</v>
      </c>
      <c r="R81" s="92">
        <v>10</v>
      </c>
      <c r="S81" s="92">
        <v>10</v>
      </c>
      <c r="T81" s="92">
        <v>10</v>
      </c>
      <c r="U81" s="92">
        <v>10</v>
      </c>
      <c r="V81" s="92">
        <v>6.666666666666667</v>
      </c>
      <c r="W81" s="92">
        <v>10</v>
      </c>
      <c r="X81" s="135">
        <v>10</v>
      </c>
      <c r="Y81" s="92">
        <v>0</v>
      </c>
      <c r="Z81" s="92">
        <v>6.665</v>
      </c>
      <c r="AA81" s="92">
        <v>3.33</v>
      </c>
      <c r="AB81" s="92">
        <v>10</v>
      </c>
      <c r="AC81" s="92">
        <v>5</v>
      </c>
      <c r="AD81" s="92">
        <v>3.33</v>
      </c>
      <c r="AE81" s="92">
        <v>6.67</v>
      </c>
      <c r="AF81" s="92">
        <v>3.3333333333333335</v>
      </c>
      <c r="AG81" s="92">
        <v>0</v>
      </c>
      <c r="AH81" s="92">
        <v>0</v>
      </c>
      <c r="AI81" s="92">
        <v>10</v>
      </c>
      <c r="AJ81" s="92">
        <v>10</v>
      </c>
      <c r="AK81" s="92">
        <v>10</v>
      </c>
      <c r="AL81" s="92">
        <v>10</v>
      </c>
      <c r="AM81" s="92">
        <v>6.67</v>
      </c>
      <c r="AN81" s="92">
        <v>10</v>
      </c>
      <c r="AO81" s="92">
        <v>10</v>
      </c>
      <c r="AP81" s="92">
        <v>10</v>
      </c>
      <c r="AQ81" s="92">
        <v>6.665</v>
      </c>
      <c r="AR81" s="92">
        <v>3.33</v>
      </c>
      <c r="AS81" s="92">
        <v>10</v>
      </c>
    </row>
    <row r="82" spans="1:45" x14ac:dyDescent="0.35">
      <c r="A82" s="136" t="s">
        <v>25</v>
      </c>
      <c r="B82" s="134">
        <v>5</v>
      </c>
      <c r="C82" s="134" t="s">
        <v>142</v>
      </c>
      <c r="D82" s="134">
        <v>2021</v>
      </c>
      <c r="E82" s="136">
        <v>2</v>
      </c>
      <c r="F82" s="136">
        <v>10</v>
      </c>
      <c r="G82" s="136">
        <v>10</v>
      </c>
      <c r="H82" s="136">
        <v>10</v>
      </c>
      <c r="I82" s="136">
        <v>10</v>
      </c>
      <c r="J82" s="136">
        <v>10</v>
      </c>
      <c r="K82" s="136">
        <v>10</v>
      </c>
      <c r="L82" s="136">
        <v>10</v>
      </c>
      <c r="M82" s="136">
        <v>5</v>
      </c>
      <c r="N82" s="136">
        <v>10</v>
      </c>
      <c r="O82" s="136">
        <v>0</v>
      </c>
      <c r="P82" s="136">
        <v>10</v>
      </c>
      <c r="Q82" s="136" t="s">
        <v>87</v>
      </c>
      <c r="R82" s="136">
        <v>10</v>
      </c>
      <c r="S82" s="136">
        <v>10</v>
      </c>
      <c r="T82" s="136">
        <v>10</v>
      </c>
      <c r="U82" s="136">
        <v>10</v>
      </c>
      <c r="V82" s="136">
        <v>8.89</v>
      </c>
      <c r="W82" s="136">
        <v>10</v>
      </c>
      <c r="X82" s="136">
        <v>10</v>
      </c>
      <c r="Y82" s="136">
        <v>6.67</v>
      </c>
      <c r="Z82" s="136">
        <v>10</v>
      </c>
      <c r="AA82" s="136">
        <v>10</v>
      </c>
      <c r="AB82" s="136">
        <v>10</v>
      </c>
      <c r="AC82" s="136">
        <v>5</v>
      </c>
      <c r="AD82" s="136">
        <v>10</v>
      </c>
      <c r="AE82" s="136">
        <v>0</v>
      </c>
      <c r="AF82" s="136">
        <v>5.5566666666666675</v>
      </c>
      <c r="AG82" s="136">
        <v>6.67</v>
      </c>
      <c r="AH82" s="136">
        <v>0</v>
      </c>
      <c r="AI82" s="136">
        <v>10</v>
      </c>
      <c r="AJ82" s="136">
        <v>10</v>
      </c>
      <c r="AK82" s="136">
        <v>10</v>
      </c>
      <c r="AL82" s="136">
        <v>10</v>
      </c>
      <c r="AM82" s="136">
        <v>10</v>
      </c>
      <c r="AN82" s="136">
        <v>10</v>
      </c>
      <c r="AO82" s="136">
        <v>10</v>
      </c>
      <c r="AP82" s="136">
        <v>10</v>
      </c>
      <c r="AQ82" s="136">
        <v>10</v>
      </c>
      <c r="AR82" s="136">
        <v>10</v>
      </c>
      <c r="AS82" s="136">
        <v>10</v>
      </c>
    </row>
    <row r="83" spans="1:45" x14ac:dyDescent="0.35">
      <c r="A83" s="92" t="s">
        <v>25</v>
      </c>
      <c r="B83" s="135">
        <v>5</v>
      </c>
      <c r="C83" s="135" t="s">
        <v>142</v>
      </c>
      <c r="D83" s="135">
        <v>2021</v>
      </c>
      <c r="E83" s="137">
        <v>2</v>
      </c>
      <c r="F83" s="137">
        <v>10</v>
      </c>
      <c r="G83" s="137">
        <v>10</v>
      </c>
      <c r="H83" s="137">
        <v>10</v>
      </c>
      <c r="I83" s="137">
        <v>5.5566666666666675</v>
      </c>
      <c r="J83" s="137">
        <v>6.67</v>
      </c>
      <c r="K83" s="137">
        <v>0</v>
      </c>
      <c r="L83" s="137">
        <v>10</v>
      </c>
      <c r="M83" s="137">
        <v>6.665</v>
      </c>
      <c r="N83" s="137">
        <v>10</v>
      </c>
      <c r="O83" s="137">
        <v>3.33</v>
      </c>
      <c r="P83" s="137">
        <v>8.3350000000000009</v>
      </c>
      <c r="Q83" s="137">
        <v>6.67</v>
      </c>
      <c r="R83" s="137">
        <v>10</v>
      </c>
      <c r="S83" s="137">
        <v>10</v>
      </c>
      <c r="T83" s="137">
        <v>10</v>
      </c>
      <c r="U83" s="137">
        <v>10</v>
      </c>
      <c r="V83" s="137">
        <v>10</v>
      </c>
      <c r="W83" s="137">
        <v>10</v>
      </c>
      <c r="X83" s="137">
        <v>10</v>
      </c>
      <c r="Y83" s="137">
        <v>10</v>
      </c>
      <c r="Z83" s="137">
        <v>6.665</v>
      </c>
      <c r="AA83" s="137">
        <v>3.33</v>
      </c>
      <c r="AB83" s="137">
        <v>10</v>
      </c>
      <c r="AC83" s="137">
        <v>6.67</v>
      </c>
      <c r="AD83" s="137">
        <v>6.67</v>
      </c>
      <c r="AE83" s="137">
        <v>6.67</v>
      </c>
      <c r="AF83" s="137">
        <v>3.3333333333333335</v>
      </c>
      <c r="AG83" s="137">
        <v>0</v>
      </c>
      <c r="AH83" s="137">
        <v>0</v>
      </c>
      <c r="AI83" s="137">
        <v>10</v>
      </c>
      <c r="AJ83" s="137">
        <v>10</v>
      </c>
      <c r="AK83" s="137">
        <v>10</v>
      </c>
      <c r="AL83" s="137">
        <v>10</v>
      </c>
      <c r="AM83" s="137">
        <v>6.67</v>
      </c>
      <c r="AN83" s="137">
        <v>6.67</v>
      </c>
      <c r="AO83" s="137">
        <v>6.67</v>
      </c>
      <c r="AP83" s="137">
        <v>6.67</v>
      </c>
      <c r="AQ83" s="137">
        <v>10</v>
      </c>
      <c r="AR83" s="137">
        <v>10</v>
      </c>
      <c r="AS83" s="137">
        <v>10</v>
      </c>
    </row>
    <row r="84" spans="1:45" x14ac:dyDescent="0.35">
      <c r="A84" s="138" t="s">
        <v>25</v>
      </c>
      <c r="B84" s="134">
        <v>5</v>
      </c>
      <c r="C84" s="134" t="s">
        <v>142</v>
      </c>
      <c r="D84" s="134">
        <v>2021</v>
      </c>
      <c r="E84" s="134">
        <v>1</v>
      </c>
      <c r="F84" s="134">
        <v>10</v>
      </c>
      <c r="G84" s="134">
        <v>10</v>
      </c>
      <c r="H84" s="134">
        <v>10</v>
      </c>
      <c r="I84" s="134">
        <v>6.67</v>
      </c>
      <c r="J84" s="134" t="s">
        <v>87</v>
      </c>
      <c r="K84" s="134">
        <v>6.67</v>
      </c>
      <c r="L84" s="134">
        <v>6.67</v>
      </c>
      <c r="M84" s="134">
        <v>6.665</v>
      </c>
      <c r="N84" s="134">
        <v>10</v>
      </c>
      <c r="O84" s="134">
        <v>3.33</v>
      </c>
      <c r="P84" s="134">
        <v>10</v>
      </c>
      <c r="Q84" s="134">
        <v>10</v>
      </c>
      <c r="R84" s="134">
        <v>10</v>
      </c>
      <c r="S84" s="134">
        <v>6.67</v>
      </c>
      <c r="T84" s="134">
        <v>6.67</v>
      </c>
      <c r="U84" s="134">
        <v>6.67</v>
      </c>
      <c r="V84" s="134">
        <v>10</v>
      </c>
      <c r="W84" s="134">
        <v>10</v>
      </c>
      <c r="X84" s="134">
        <v>10</v>
      </c>
      <c r="Y84" s="134">
        <v>10</v>
      </c>
      <c r="Z84" s="134">
        <v>10</v>
      </c>
      <c r="AA84" s="134">
        <v>10</v>
      </c>
      <c r="AB84" s="134">
        <v>10</v>
      </c>
      <c r="AC84" s="134">
        <v>3.335</v>
      </c>
      <c r="AD84" s="134">
        <v>6.67</v>
      </c>
      <c r="AE84" s="134">
        <v>0</v>
      </c>
      <c r="AF84" s="134">
        <v>3.3333333333333335</v>
      </c>
      <c r="AG84" s="134">
        <v>0</v>
      </c>
      <c r="AH84" s="134">
        <v>0</v>
      </c>
      <c r="AI84" s="134">
        <v>10</v>
      </c>
      <c r="AJ84" s="134">
        <v>10</v>
      </c>
      <c r="AK84" s="134">
        <v>10</v>
      </c>
      <c r="AL84" s="134">
        <v>10</v>
      </c>
      <c r="AM84" s="134">
        <v>10</v>
      </c>
      <c r="AN84" s="134">
        <v>8.3350000000000009</v>
      </c>
      <c r="AO84" s="134">
        <v>6.67</v>
      </c>
      <c r="AP84" s="134">
        <v>10</v>
      </c>
      <c r="AQ84" s="134">
        <v>10</v>
      </c>
      <c r="AR84" s="134">
        <v>10</v>
      </c>
      <c r="AS84" s="134">
        <v>10</v>
      </c>
    </row>
    <row r="85" spans="1:45" x14ac:dyDescent="0.35">
      <c r="A85" s="135" t="s">
        <v>26</v>
      </c>
      <c r="B85" s="135">
        <v>8</v>
      </c>
      <c r="C85" s="135" t="s">
        <v>142</v>
      </c>
      <c r="D85" s="135">
        <v>2021</v>
      </c>
      <c r="E85" s="135">
        <v>2</v>
      </c>
      <c r="F85" s="135">
        <v>8.3350000000000009</v>
      </c>
      <c r="G85" s="135">
        <v>6.67</v>
      </c>
      <c r="H85" s="135">
        <v>10</v>
      </c>
      <c r="I85" s="135">
        <v>6.669999999999999</v>
      </c>
      <c r="J85" s="135">
        <v>6.67</v>
      </c>
      <c r="K85" s="135">
        <v>6.67</v>
      </c>
      <c r="L85" s="135">
        <v>6.67</v>
      </c>
      <c r="M85" s="135">
        <v>6.665</v>
      </c>
      <c r="N85" s="135">
        <v>10</v>
      </c>
      <c r="O85" s="135">
        <v>3.33</v>
      </c>
      <c r="P85" s="135">
        <v>6.67</v>
      </c>
      <c r="Q85" s="135">
        <v>6.67</v>
      </c>
      <c r="R85" s="135">
        <v>6.67</v>
      </c>
      <c r="S85" s="135">
        <v>6.67</v>
      </c>
      <c r="T85" s="135">
        <v>6.67</v>
      </c>
      <c r="U85" s="135">
        <v>6.67</v>
      </c>
      <c r="V85" s="135">
        <v>8.3350000000000009</v>
      </c>
      <c r="W85" s="135">
        <v>6.67</v>
      </c>
      <c r="X85" s="135">
        <v>10</v>
      </c>
      <c r="Y85" s="135"/>
      <c r="Z85" s="135">
        <v>8.3350000000000009</v>
      </c>
      <c r="AA85" s="135">
        <v>6.67</v>
      </c>
      <c r="AB85" s="135">
        <v>10</v>
      </c>
      <c r="AC85" s="135">
        <v>3.335</v>
      </c>
      <c r="AD85" s="135">
        <v>6.67</v>
      </c>
      <c r="AE85" s="135">
        <v>0</v>
      </c>
      <c r="AF85" s="135">
        <v>2.2233333333333332</v>
      </c>
      <c r="AG85" s="135">
        <v>0</v>
      </c>
      <c r="AH85" s="135">
        <v>0</v>
      </c>
      <c r="AI85" s="135">
        <v>6.67</v>
      </c>
      <c r="AJ85" s="135">
        <v>6.67</v>
      </c>
      <c r="AK85" s="135">
        <v>6.67</v>
      </c>
      <c r="AL85" s="135">
        <v>6.67</v>
      </c>
      <c r="AM85" s="135">
        <v>6.67</v>
      </c>
      <c r="AN85" s="135">
        <v>6.67</v>
      </c>
      <c r="AO85" s="135">
        <v>6.67</v>
      </c>
      <c r="AP85" s="135">
        <v>6.67</v>
      </c>
      <c r="AQ85" s="135">
        <v>6.67</v>
      </c>
      <c r="AR85" s="135">
        <v>6.67</v>
      </c>
      <c r="AS85" s="135">
        <v>6.67</v>
      </c>
    </row>
    <row r="86" spans="1:45" x14ac:dyDescent="0.35">
      <c r="A86" s="134" t="s">
        <v>26</v>
      </c>
      <c r="B86" s="134">
        <v>8</v>
      </c>
      <c r="C86" s="134" t="s">
        <v>142</v>
      </c>
      <c r="D86" s="134">
        <v>2021</v>
      </c>
      <c r="E86" s="134">
        <v>1</v>
      </c>
      <c r="F86" s="134">
        <v>10</v>
      </c>
      <c r="G86" s="134">
        <v>10</v>
      </c>
      <c r="H86" s="134">
        <v>10</v>
      </c>
      <c r="I86" s="134">
        <v>4.4466666666666663</v>
      </c>
      <c r="J86" s="134">
        <v>6.67</v>
      </c>
      <c r="K86" s="134">
        <v>6.67</v>
      </c>
      <c r="L86" s="134">
        <v>0</v>
      </c>
      <c r="M86" s="134">
        <v>10</v>
      </c>
      <c r="N86" s="134">
        <v>10</v>
      </c>
      <c r="O86" s="134">
        <v>10</v>
      </c>
      <c r="P86" s="134">
        <v>10</v>
      </c>
      <c r="Q86" s="134">
        <v>10</v>
      </c>
      <c r="R86" s="134">
        <v>10</v>
      </c>
      <c r="S86" s="134">
        <v>10</v>
      </c>
      <c r="T86" s="134">
        <v>10</v>
      </c>
      <c r="U86" s="134">
        <v>10</v>
      </c>
      <c r="V86" s="134">
        <v>10</v>
      </c>
      <c r="W86" s="134">
        <v>10</v>
      </c>
      <c r="X86" s="134">
        <v>10</v>
      </c>
      <c r="Y86" s="134"/>
      <c r="Z86" s="134">
        <v>10</v>
      </c>
      <c r="AA86" s="134">
        <v>10</v>
      </c>
      <c r="AB86" s="134">
        <v>10</v>
      </c>
      <c r="AC86" s="134">
        <v>10</v>
      </c>
      <c r="AD86" s="134">
        <v>10</v>
      </c>
      <c r="AE86" s="134">
        <v>10</v>
      </c>
      <c r="AF86" s="134">
        <v>5.5566666666666675</v>
      </c>
      <c r="AG86" s="134">
        <v>6.67</v>
      </c>
      <c r="AH86" s="134">
        <v>10</v>
      </c>
      <c r="AI86" s="134">
        <v>0</v>
      </c>
      <c r="AJ86" s="134">
        <v>8.3350000000000009</v>
      </c>
      <c r="AK86" s="134">
        <v>10</v>
      </c>
      <c r="AL86" s="134">
        <v>6.67</v>
      </c>
      <c r="AM86" s="134">
        <v>10</v>
      </c>
      <c r="AN86" s="134">
        <v>5</v>
      </c>
      <c r="AO86" s="134">
        <v>0</v>
      </c>
      <c r="AP86" s="134">
        <v>10</v>
      </c>
      <c r="AQ86" s="134">
        <v>5</v>
      </c>
      <c r="AR86" s="134">
        <v>0</v>
      </c>
      <c r="AS86" s="134">
        <v>10</v>
      </c>
    </row>
    <row r="87" spans="1:45" x14ac:dyDescent="0.35">
      <c r="A87" s="135" t="s">
        <v>26</v>
      </c>
      <c r="B87" s="135">
        <v>8</v>
      </c>
      <c r="C87" s="135" t="s">
        <v>142</v>
      </c>
      <c r="D87" s="135">
        <v>2021</v>
      </c>
      <c r="E87" s="135">
        <v>2</v>
      </c>
      <c r="F87" s="135">
        <v>10</v>
      </c>
      <c r="G87" s="135" t="s">
        <v>87</v>
      </c>
      <c r="H87" s="135">
        <v>10</v>
      </c>
      <c r="I87" s="135">
        <v>6.67</v>
      </c>
      <c r="J87" s="135" t="s">
        <v>87</v>
      </c>
      <c r="K87" s="135">
        <v>6.67</v>
      </c>
      <c r="L87" s="135">
        <v>6.67</v>
      </c>
      <c r="M87" s="135">
        <v>5</v>
      </c>
      <c r="N87" s="135">
        <v>10</v>
      </c>
      <c r="O87" s="135">
        <v>0</v>
      </c>
      <c r="P87" s="135">
        <v>10</v>
      </c>
      <c r="Q87" s="135" t="s">
        <v>87</v>
      </c>
      <c r="R87" s="135">
        <v>10</v>
      </c>
      <c r="S87" s="135">
        <v>10</v>
      </c>
      <c r="T87" s="135">
        <v>10</v>
      </c>
      <c r="U87" s="135">
        <v>10</v>
      </c>
      <c r="V87" s="135">
        <v>6.67</v>
      </c>
      <c r="W87" s="135">
        <v>6.67</v>
      </c>
      <c r="X87" s="135" t="s">
        <v>87</v>
      </c>
      <c r="Y87" s="135">
        <v>6.67</v>
      </c>
      <c r="Z87" s="135">
        <v>6.665</v>
      </c>
      <c r="AA87" s="135">
        <v>3.33</v>
      </c>
      <c r="AB87" s="135">
        <v>10</v>
      </c>
      <c r="AC87" s="135">
        <v>6.665</v>
      </c>
      <c r="AD87" s="135">
        <v>10</v>
      </c>
      <c r="AE87" s="135">
        <v>3.33</v>
      </c>
      <c r="AF87" s="135">
        <v>0</v>
      </c>
      <c r="AG87" s="135">
        <v>0</v>
      </c>
      <c r="AH87" s="135">
        <v>0</v>
      </c>
      <c r="AI87" s="135" t="s">
        <v>87</v>
      </c>
      <c r="AJ87" s="135">
        <v>6.67</v>
      </c>
      <c r="AK87" s="135">
        <v>6.67</v>
      </c>
      <c r="AL87" s="135" t="s">
        <v>87</v>
      </c>
      <c r="AM87" s="135">
        <v>6.67</v>
      </c>
      <c r="AN87" s="135">
        <v>6.67</v>
      </c>
      <c r="AO87" s="135">
        <v>6.67</v>
      </c>
      <c r="AP87" s="135">
        <v>6.67</v>
      </c>
      <c r="AQ87" s="135">
        <v>6.67</v>
      </c>
      <c r="AR87" s="135">
        <v>6.67</v>
      </c>
      <c r="AS87" s="135">
        <v>6.67</v>
      </c>
    </row>
    <row r="88" spans="1:45" x14ac:dyDescent="0.35">
      <c r="A88" s="134" t="s">
        <v>26</v>
      </c>
      <c r="B88" s="134">
        <v>8</v>
      </c>
      <c r="C88" s="134" t="s">
        <v>142</v>
      </c>
      <c r="D88" s="134">
        <v>2021</v>
      </c>
      <c r="E88" s="134">
        <v>1</v>
      </c>
      <c r="F88" s="134">
        <v>8.3350000000000009</v>
      </c>
      <c r="G88" s="134">
        <v>10</v>
      </c>
      <c r="H88" s="134">
        <v>6.67</v>
      </c>
      <c r="I88" s="134">
        <v>5.5566666666666675</v>
      </c>
      <c r="J88" s="134">
        <v>6.67</v>
      </c>
      <c r="K88" s="134">
        <v>3.33</v>
      </c>
      <c r="L88" s="134">
        <v>6.67</v>
      </c>
      <c r="M88" s="134">
        <v>5</v>
      </c>
      <c r="N88" s="134">
        <v>6.67</v>
      </c>
      <c r="O88" s="134">
        <v>3.33</v>
      </c>
      <c r="P88" s="134">
        <v>8.3350000000000009</v>
      </c>
      <c r="Q88" s="134">
        <v>10</v>
      </c>
      <c r="R88" s="134">
        <v>6.67</v>
      </c>
      <c r="S88" s="134">
        <v>10</v>
      </c>
      <c r="T88" s="134">
        <v>10</v>
      </c>
      <c r="U88" s="134">
        <v>10</v>
      </c>
      <c r="V88" s="134">
        <v>3.3333333333333335</v>
      </c>
      <c r="W88" s="134">
        <v>3.33</v>
      </c>
      <c r="X88" s="134">
        <v>0</v>
      </c>
      <c r="Y88" s="134">
        <v>6.67</v>
      </c>
      <c r="Z88" s="134">
        <v>6.665</v>
      </c>
      <c r="AA88" s="134">
        <v>3.33</v>
      </c>
      <c r="AB88" s="134">
        <v>10</v>
      </c>
      <c r="AC88" s="134">
        <v>3.33</v>
      </c>
      <c r="AD88" s="134">
        <v>3.33</v>
      </c>
      <c r="AE88" s="134"/>
      <c r="AF88" s="134">
        <v>3.3333333333333335</v>
      </c>
      <c r="AG88" s="134">
        <v>6.67</v>
      </c>
      <c r="AH88" s="134">
        <v>0</v>
      </c>
      <c r="AI88" s="134">
        <v>3.33</v>
      </c>
      <c r="AJ88" s="134">
        <v>3.33</v>
      </c>
      <c r="AK88" s="134">
        <v>3.33</v>
      </c>
      <c r="AL88" s="134">
        <v>3.33</v>
      </c>
      <c r="AM88" s="134">
        <v>3.33</v>
      </c>
      <c r="AN88" s="134">
        <v>6.67</v>
      </c>
      <c r="AO88" s="134">
        <v>6.67</v>
      </c>
      <c r="AP88" s="134">
        <v>6.67</v>
      </c>
      <c r="AQ88" s="134">
        <v>6.67</v>
      </c>
      <c r="AR88" s="134">
        <v>6.67</v>
      </c>
      <c r="AS88" s="134">
        <v>6.67</v>
      </c>
    </row>
    <row r="89" spans="1:45" x14ac:dyDescent="0.35">
      <c r="A89" s="135" t="s">
        <v>26</v>
      </c>
      <c r="B89" s="135">
        <v>8</v>
      </c>
      <c r="C89" s="135" t="s">
        <v>142</v>
      </c>
      <c r="D89" s="135">
        <v>2021</v>
      </c>
      <c r="E89" s="135">
        <v>1</v>
      </c>
      <c r="F89" s="135">
        <v>10</v>
      </c>
      <c r="G89" s="135">
        <v>10</v>
      </c>
      <c r="H89" s="135">
        <v>10</v>
      </c>
      <c r="I89" s="135">
        <v>7.7800000000000011</v>
      </c>
      <c r="J89" s="135">
        <v>6.67</v>
      </c>
      <c r="K89" s="135">
        <v>10</v>
      </c>
      <c r="L89" s="135">
        <v>6.67</v>
      </c>
      <c r="M89" s="135">
        <v>6.665</v>
      </c>
      <c r="N89" s="135">
        <v>10</v>
      </c>
      <c r="O89" s="135">
        <v>3.33</v>
      </c>
      <c r="P89" s="135">
        <v>10</v>
      </c>
      <c r="Q89" s="135" t="s">
        <v>87</v>
      </c>
      <c r="R89" s="135">
        <v>10</v>
      </c>
      <c r="S89" s="135">
        <v>6.67</v>
      </c>
      <c r="T89" s="135">
        <v>6.67</v>
      </c>
      <c r="U89" s="135" t="s">
        <v>87</v>
      </c>
      <c r="V89" s="135">
        <v>10</v>
      </c>
      <c r="W89" s="135">
        <v>10</v>
      </c>
      <c r="X89" s="135">
        <v>10</v>
      </c>
      <c r="Y89" s="135"/>
      <c r="Z89" s="135">
        <v>10</v>
      </c>
      <c r="AA89" s="135" t="s">
        <v>87</v>
      </c>
      <c r="AB89" s="135">
        <v>10</v>
      </c>
      <c r="AC89" s="135">
        <v>5</v>
      </c>
      <c r="AD89" s="135">
        <v>10</v>
      </c>
      <c r="AE89" s="135">
        <v>0</v>
      </c>
      <c r="AF89" s="135">
        <v>3.3333333333333335</v>
      </c>
      <c r="AG89" s="135">
        <v>0</v>
      </c>
      <c r="AH89" s="135">
        <v>0</v>
      </c>
      <c r="AI89" s="135">
        <v>10</v>
      </c>
      <c r="AJ89" s="135">
        <v>10</v>
      </c>
      <c r="AK89" s="135">
        <v>10</v>
      </c>
      <c r="AL89" s="135">
        <v>10</v>
      </c>
      <c r="AM89" s="135" t="s">
        <v>87</v>
      </c>
      <c r="AN89" s="135">
        <v>10</v>
      </c>
      <c r="AO89" s="135" t="s">
        <v>87</v>
      </c>
      <c r="AP89" s="135">
        <v>10</v>
      </c>
      <c r="AQ89" s="135">
        <v>10</v>
      </c>
      <c r="AR89" s="135">
        <v>10</v>
      </c>
      <c r="AS89" s="135" t="s">
        <v>87</v>
      </c>
    </row>
    <row r="90" spans="1:45" x14ac:dyDescent="0.35">
      <c r="A90" s="134" t="s">
        <v>26</v>
      </c>
      <c r="B90" s="134">
        <v>8</v>
      </c>
      <c r="C90" s="134" t="s">
        <v>142</v>
      </c>
      <c r="D90" s="134">
        <v>2021</v>
      </c>
      <c r="E90" s="134">
        <v>2</v>
      </c>
      <c r="F90" s="134">
        <v>10</v>
      </c>
      <c r="G90" s="134">
        <v>10</v>
      </c>
      <c r="H90" s="134">
        <v>10</v>
      </c>
      <c r="I90" s="134">
        <v>6.669999999999999</v>
      </c>
      <c r="J90" s="134">
        <v>6.67</v>
      </c>
      <c r="K90" s="134">
        <v>6.67</v>
      </c>
      <c r="L90" s="134">
        <v>6.67</v>
      </c>
      <c r="M90" s="134">
        <v>6.665</v>
      </c>
      <c r="N90" s="134">
        <v>10</v>
      </c>
      <c r="O90" s="134">
        <v>3.33</v>
      </c>
      <c r="P90" s="134">
        <v>10</v>
      </c>
      <c r="Q90" s="134">
        <v>10</v>
      </c>
      <c r="R90" s="134">
        <v>10</v>
      </c>
      <c r="S90" s="134">
        <v>6.67</v>
      </c>
      <c r="T90" s="134">
        <v>6.67</v>
      </c>
      <c r="U90" s="134">
        <v>6.67</v>
      </c>
      <c r="V90" s="134">
        <v>4.4466666666666663</v>
      </c>
      <c r="W90" s="134">
        <v>6.67</v>
      </c>
      <c r="X90" s="134">
        <v>6.67</v>
      </c>
      <c r="Y90" s="134">
        <v>0</v>
      </c>
      <c r="Z90" s="134">
        <v>6.67</v>
      </c>
      <c r="AA90" s="134">
        <v>6.67</v>
      </c>
      <c r="AB90" s="134">
        <v>6.67</v>
      </c>
      <c r="AC90" s="134">
        <v>3.335</v>
      </c>
      <c r="AD90" s="134">
        <v>6.67</v>
      </c>
      <c r="AE90" s="134">
        <v>0</v>
      </c>
      <c r="AF90" s="134">
        <v>3.3333333333333335</v>
      </c>
      <c r="AG90" s="134">
        <v>0</v>
      </c>
      <c r="AH90" s="134">
        <v>0</v>
      </c>
      <c r="AI90" s="134">
        <v>10</v>
      </c>
      <c r="AJ90" s="134">
        <v>5</v>
      </c>
      <c r="AK90" s="134">
        <v>3.33</v>
      </c>
      <c r="AL90" s="134">
        <v>6.67</v>
      </c>
      <c r="AM90" s="134">
        <v>6.67</v>
      </c>
      <c r="AN90" s="134">
        <v>8.3350000000000009</v>
      </c>
      <c r="AO90" s="134">
        <v>10</v>
      </c>
      <c r="AP90" s="134">
        <v>6.67</v>
      </c>
      <c r="AQ90" s="134">
        <v>5</v>
      </c>
      <c r="AR90" s="134">
        <v>10</v>
      </c>
      <c r="AS90" s="134">
        <v>0</v>
      </c>
    </row>
    <row r="91" spans="1:45" x14ac:dyDescent="0.35">
      <c r="A91" s="135" t="s">
        <v>26</v>
      </c>
      <c r="B91" s="135">
        <v>8</v>
      </c>
      <c r="C91" s="135" t="s">
        <v>142</v>
      </c>
      <c r="D91" s="135">
        <v>2021</v>
      </c>
      <c r="E91" s="135">
        <v>2</v>
      </c>
      <c r="F91" s="135">
        <v>8.3350000000000009</v>
      </c>
      <c r="G91" s="135">
        <v>10</v>
      </c>
      <c r="H91" s="135">
        <v>6.67</v>
      </c>
      <c r="I91" s="135">
        <v>0</v>
      </c>
      <c r="J91" s="135">
        <v>0</v>
      </c>
      <c r="K91" s="135">
        <v>0</v>
      </c>
      <c r="L91" s="135">
        <v>0</v>
      </c>
      <c r="M91" s="135">
        <v>3.335</v>
      </c>
      <c r="N91" s="135">
        <v>6.67</v>
      </c>
      <c r="O91" s="135">
        <v>0</v>
      </c>
      <c r="P91" s="135">
        <v>10</v>
      </c>
      <c r="Q91" s="135">
        <v>10</v>
      </c>
      <c r="R91" s="135">
        <v>10</v>
      </c>
      <c r="S91" s="135">
        <v>10</v>
      </c>
      <c r="T91" s="135">
        <v>10</v>
      </c>
      <c r="U91" s="135">
        <v>10</v>
      </c>
      <c r="V91" s="135">
        <v>7.7800000000000011</v>
      </c>
      <c r="W91" s="135">
        <v>10</v>
      </c>
      <c r="X91" s="135">
        <v>6.67</v>
      </c>
      <c r="Y91" s="135">
        <v>6.67</v>
      </c>
      <c r="Z91" s="135">
        <v>8.3350000000000009</v>
      </c>
      <c r="AA91" s="135">
        <v>10</v>
      </c>
      <c r="AB91" s="135">
        <v>6.67</v>
      </c>
      <c r="AC91" s="135">
        <v>6.665</v>
      </c>
      <c r="AD91" s="135">
        <v>10</v>
      </c>
      <c r="AE91" s="135">
        <v>3.33</v>
      </c>
      <c r="AF91" s="135">
        <v>3.3333333333333335</v>
      </c>
      <c r="AG91" s="135">
        <v>0</v>
      </c>
      <c r="AH91" s="135">
        <v>0</v>
      </c>
      <c r="AI91" s="135">
        <v>10</v>
      </c>
      <c r="AJ91" s="135">
        <v>8.3350000000000009</v>
      </c>
      <c r="AK91" s="135">
        <v>6.67</v>
      </c>
      <c r="AL91" s="135">
        <v>10</v>
      </c>
      <c r="AM91" s="135" t="s">
        <v>87</v>
      </c>
      <c r="AN91" s="135">
        <v>6.67</v>
      </c>
      <c r="AO91" s="135">
        <v>6.67</v>
      </c>
      <c r="AP91" s="135">
        <v>6.67</v>
      </c>
      <c r="AQ91" s="135">
        <v>6.67</v>
      </c>
      <c r="AR91" s="135">
        <v>6.67</v>
      </c>
      <c r="AS91" s="135" t="s">
        <v>87</v>
      </c>
    </row>
    <row r="92" spans="1:45" x14ac:dyDescent="0.35">
      <c r="A92" s="134" t="s">
        <v>26</v>
      </c>
      <c r="B92" s="134">
        <v>8</v>
      </c>
      <c r="C92" s="134" t="s">
        <v>142</v>
      </c>
      <c r="D92" s="134">
        <v>2021</v>
      </c>
      <c r="E92" s="134">
        <v>2</v>
      </c>
      <c r="F92" s="134">
        <v>10</v>
      </c>
      <c r="G92" s="134">
        <v>10</v>
      </c>
      <c r="H92" s="134">
        <v>10</v>
      </c>
      <c r="I92" s="134">
        <v>10</v>
      </c>
      <c r="J92" s="134">
        <v>10</v>
      </c>
      <c r="K92" s="134">
        <v>10</v>
      </c>
      <c r="L92" s="134">
        <v>10</v>
      </c>
      <c r="M92" s="134">
        <v>5</v>
      </c>
      <c r="N92" s="134">
        <v>10</v>
      </c>
      <c r="O92" s="134">
        <v>0</v>
      </c>
      <c r="P92" s="134">
        <v>10</v>
      </c>
      <c r="Q92" s="134">
        <v>10</v>
      </c>
      <c r="R92" s="134">
        <v>10</v>
      </c>
      <c r="S92" s="134">
        <v>10</v>
      </c>
      <c r="T92" s="134">
        <v>10</v>
      </c>
      <c r="U92" s="134">
        <v>10</v>
      </c>
      <c r="V92" s="134">
        <v>10</v>
      </c>
      <c r="W92" s="134">
        <v>10</v>
      </c>
      <c r="X92" s="134">
        <v>10</v>
      </c>
      <c r="Y92" s="134">
        <v>10</v>
      </c>
      <c r="Z92" s="134">
        <v>10</v>
      </c>
      <c r="AA92" s="134">
        <v>10</v>
      </c>
      <c r="AB92" s="134">
        <v>10</v>
      </c>
      <c r="AC92" s="134">
        <v>8.3350000000000009</v>
      </c>
      <c r="AD92" s="134">
        <v>10</v>
      </c>
      <c r="AE92" s="134">
        <v>6.67</v>
      </c>
      <c r="AF92" s="134">
        <v>3.3333333333333335</v>
      </c>
      <c r="AG92" s="134">
        <v>0</v>
      </c>
      <c r="AH92" s="134">
        <v>0</v>
      </c>
      <c r="AI92" s="134">
        <v>10</v>
      </c>
      <c r="AJ92" s="134">
        <v>10</v>
      </c>
      <c r="AK92" s="134">
        <v>10</v>
      </c>
      <c r="AL92" s="134">
        <v>10</v>
      </c>
      <c r="AM92" s="134">
        <v>10</v>
      </c>
      <c r="AN92" s="134">
        <v>10</v>
      </c>
      <c r="AO92" s="134">
        <v>10</v>
      </c>
      <c r="AP92" s="134">
        <v>10</v>
      </c>
      <c r="AQ92" s="134">
        <v>10</v>
      </c>
      <c r="AR92" s="134">
        <v>10</v>
      </c>
      <c r="AS92" s="134">
        <v>10</v>
      </c>
    </row>
    <row r="93" spans="1:45" x14ac:dyDescent="0.35">
      <c r="A93" s="135" t="s">
        <v>26</v>
      </c>
      <c r="B93" s="135">
        <v>8</v>
      </c>
      <c r="C93" s="135" t="s">
        <v>142</v>
      </c>
      <c r="D93" s="135">
        <v>2021</v>
      </c>
      <c r="E93" s="135">
        <v>2</v>
      </c>
      <c r="F93" s="135">
        <v>10</v>
      </c>
      <c r="G93" s="135">
        <v>10</v>
      </c>
      <c r="H93" s="135">
        <v>10</v>
      </c>
      <c r="I93" s="135">
        <v>8.89</v>
      </c>
      <c r="J93" s="135">
        <v>6.67</v>
      </c>
      <c r="K93" s="135">
        <v>10</v>
      </c>
      <c r="L93" s="135">
        <v>10</v>
      </c>
      <c r="M93" s="135">
        <v>3.335</v>
      </c>
      <c r="N93" s="135">
        <v>6.67</v>
      </c>
      <c r="O93" s="135">
        <v>0</v>
      </c>
      <c r="P93" s="135">
        <v>10</v>
      </c>
      <c r="Q93" s="135">
        <v>10</v>
      </c>
      <c r="R93" s="135">
        <v>10</v>
      </c>
      <c r="S93" s="135">
        <v>10</v>
      </c>
      <c r="T93" s="135">
        <v>10</v>
      </c>
      <c r="U93" s="135">
        <v>10</v>
      </c>
      <c r="V93" s="135">
        <v>8.89</v>
      </c>
      <c r="W93" s="135">
        <v>10</v>
      </c>
      <c r="X93" s="135">
        <v>6.67</v>
      </c>
      <c r="Y93" s="135">
        <v>10</v>
      </c>
      <c r="Z93" s="135">
        <v>8.3350000000000009</v>
      </c>
      <c r="AA93" s="135">
        <v>6.67</v>
      </c>
      <c r="AB93" s="135">
        <v>10</v>
      </c>
      <c r="AC93" s="135">
        <v>6.67</v>
      </c>
      <c r="AD93" s="135">
        <v>6.67</v>
      </c>
      <c r="AE93" s="135">
        <v>6.67</v>
      </c>
      <c r="AF93" s="135">
        <v>3.3333333333333335</v>
      </c>
      <c r="AG93" s="135">
        <v>3.33</v>
      </c>
      <c r="AH93" s="135">
        <v>0</v>
      </c>
      <c r="AI93" s="135">
        <v>6.67</v>
      </c>
      <c r="AJ93" s="135">
        <v>10</v>
      </c>
      <c r="AK93" s="135">
        <v>10</v>
      </c>
      <c r="AL93" s="135">
        <v>10</v>
      </c>
      <c r="AM93" s="135">
        <v>10</v>
      </c>
      <c r="AN93" s="135">
        <v>8.3350000000000009</v>
      </c>
      <c r="AO93" s="135">
        <v>6.67</v>
      </c>
      <c r="AP93" s="135">
        <v>10</v>
      </c>
      <c r="AQ93" s="135">
        <v>8.3350000000000009</v>
      </c>
      <c r="AR93" s="135">
        <v>10</v>
      </c>
      <c r="AS93" s="135">
        <v>6.67</v>
      </c>
    </row>
    <row r="94" spans="1:45" x14ac:dyDescent="0.35">
      <c r="A94" s="134" t="s">
        <v>26</v>
      </c>
      <c r="B94" s="134">
        <v>8</v>
      </c>
      <c r="C94" s="134" t="s">
        <v>142</v>
      </c>
      <c r="D94" s="134">
        <v>2021</v>
      </c>
      <c r="E94" s="134">
        <v>2</v>
      </c>
      <c r="F94" s="134">
        <v>8.3350000000000009</v>
      </c>
      <c r="G94" s="134">
        <v>10</v>
      </c>
      <c r="H94" s="134">
        <v>6.67</v>
      </c>
      <c r="I94" s="134">
        <v>7.7800000000000011</v>
      </c>
      <c r="J94" s="134">
        <v>10</v>
      </c>
      <c r="K94" s="134">
        <v>6.67</v>
      </c>
      <c r="L94" s="134">
        <v>6.67</v>
      </c>
      <c r="M94" s="134">
        <v>5</v>
      </c>
      <c r="N94" s="134">
        <v>10</v>
      </c>
      <c r="O94" s="134">
        <v>0</v>
      </c>
      <c r="P94" s="134">
        <v>10</v>
      </c>
      <c r="Q94" s="134">
        <v>10</v>
      </c>
      <c r="R94" s="134">
        <v>10</v>
      </c>
      <c r="S94" s="134">
        <v>8.3350000000000009</v>
      </c>
      <c r="T94" s="134">
        <v>10</v>
      </c>
      <c r="U94" s="134">
        <v>6.67</v>
      </c>
      <c r="V94" s="134">
        <v>8.89</v>
      </c>
      <c r="W94" s="134">
        <v>6.67</v>
      </c>
      <c r="X94" s="134">
        <v>10</v>
      </c>
      <c r="Y94" s="134">
        <v>10</v>
      </c>
      <c r="Z94" s="134">
        <v>6.67</v>
      </c>
      <c r="AA94" s="134">
        <v>6.67</v>
      </c>
      <c r="AB94" s="134">
        <v>6.67</v>
      </c>
      <c r="AC94" s="134">
        <v>5</v>
      </c>
      <c r="AD94" s="134">
        <v>10</v>
      </c>
      <c r="AE94" s="134">
        <v>0</v>
      </c>
      <c r="AF94" s="134">
        <v>3.3333333333333335</v>
      </c>
      <c r="AG94" s="134">
        <v>0</v>
      </c>
      <c r="AH94" s="134">
        <v>0</v>
      </c>
      <c r="AI94" s="134">
        <v>10</v>
      </c>
      <c r="AJ94" s="134">
        <v>10</v>
      </c>
      <c r="AK94" s="134">
        <v>10</v>
      </c>
      <c r="AL94" s="134">
        <v>10</v>
      </c>
      <c r="AM94" s="134">
        <v>10</v>
      </c>
      <c r="AN94" s="134">
        <v>10</v>
      </c>
      <c r="AO94" s="134">
        <v>10</v>
      </c>
      <c r="AP94" s="134">
        <v>10</v>
      </c>
      <c r="AQ94" s="134">
        <v>10</v>
      </c>
      <c r="AR94" s="134">
        <v>10</v>
      </c>
      <c r="AS94" s="134">
        <v>10</v>
      </c>
    </row>
    <row r="95" spans="1:45" x14ac:dyDescent="0.35">
      <c r="A95" s="135" t="s">
        <v>26</v>
      </c>
      <c r="B95" s="135">
        <v>8</v>
      </c>
      <c r="C95" s="135" t="s">
        <v>142</v>
      </c>
      <c r="D95" s="135">
        <v>2021</v>
      </c>
      <c r="E95" s="135">
        <v>2</v>
      </c>
      <c r="F95" s="135">
        <v>8.3350000000000009</v>
      </c>
      <c r="G95" s="135">
        <v>6.67</v>
      </c>
      <c r="H95" s="135">
        <v>10</v>
      </c>
      <c r="I95" s="135">
        <v>6.669999999999999</v>
      </c>
      <c r="J95" s="135">
        <v>6.67</v>
      </c>
      <c r="K95" s="135">
        <v>6.67</v>
      </c>
      <c r="L95" s="135">
        <v>6.67</v>
      </c>
      <c r="M95" s="135">
        <v>5</v>
      </c>
      <c r="N95" s="135">
        <v>10</v>
      </c>
      <c r="O95" s="135">
        <v>0</v>
      </c>
      <c r="P95" s="135">
        <v>6.665</v>
      </c>
      <c r="Q95" s="135">
        <v>10</v>
      </c>
      <c r="R95" s="135">
        <v>3.33</v>
      </c>
      <c r="S95" s="135">
        <v>10</v>
      </c>
      <c r="T95" s="135">
        <v>10</v>
      </c>
      <c r="U95" s="135">
        <v>10</v>
      </c>
      <c r="V95" s="135">
        <v>8.3350000000000009</v>
      </c>
      <c r="W95" s="135">
        <v>6.67</v>
      </c>
      <c r="X95" s="135">
        <v>10</v>
      </c>
      <c r="Y95" s="135" t="s">
        <v>87</v>
      </c>
      <c r="Z95" s="135">
        <v>8.3350000000000009</v>
      </c>
      <c r="AA95" s="135">
        <v>6.67</v>
      </c>
      <c r="AB95" s="135">
        <v>10</v>
      </c>
      <c r="AC95" s="135">
        <v>0</v>
      </c>
      <c r="AD95" s="135" t="s">
        <v>87</v>
      </c>
      <c r="AE95" s="135">
        <v>0</v>
      </c>
      <c r="AF95" s="135">
        <v>2.2233333333333332</v>
      </c>
      <c r="AG95" s="135">
        <v>0</v>
      </c>
      <c r="AH95" s="135">
        <v>0</v>
      </c>
      <c r="AI95" s="135">
        <v>6.67</v>
      </c>
      <c r="AJ95" s="135">
        <v>6.67</v>
      </c>
      <c r="AK95" s="135">
        <v>6.67</v>
      </c>
      <c r="AL95" s="135">
        <v>6.67</v>
      </c>
      <c r="AM95" s="135">
        <v>6.67</v>
      </c>
      <c r="AN95" s="135">
        <v>6.67</v>
      </c>
      <c r="AO95" s="135">
        <v>6.67</v>
      </c>
      <c r="AP95" s="135">
        <v>6.67</v>
      </c>
      <c r="AQ95" s="135">
        <v>8.3350000000000009</v>
      </c>
      <c r="AR95" s="135">
        <v>6.67</v>
      </c>
      <c r="AS95" s="135">
        <v>10</v>
      </c>
    </row>
    <row r="96" spans="1:45" x14ac:dyDescent="0.35">
      <c r="A96" s="134" t="s">
        <v>26</v>
      </c>
      <c r="B96" s="134">
        <v>8</v>
      </c>
      <c r="C96" s="134" t="s">
        <v>142</v>
      </c>
      <c r="D96" s="134">
        <v>2021</v>
      </c>
      <c r="E96" s="134">
        <v>1</v>
      </c>
      <c r="F96" s="134">
        <v>3.335</v>
      </c>
      <c r="G96" s="134">
        <v>0</v>
      </c>
      <c r="H96" s="134">
        <v>6.67</v>
      </c>
      <c r="I96" s="134">
        <v>4.4466666666666663</v>
      </c>
      <c r="J96" s="134">
        <v>0</v>
      </c>
      <c r="K96" s="134">
        <v>6.67</v>
      </c>
      <c r="L96" s="134">
        <v>6.67</v>
      </c>
      <c r="M96" s="134">
        <v>6.67</v>
      </c>
      <c r="N96" s="134">
        <v>6.67</v>
      </c>
      <c r="O96" s="134">
        <v>6.67</v>
      </c>
      <c r="P96" s="134">
        <v>3.335</v>
      </c>
      <c r="Q96" s="134">
        <v>0</v>
      </c>
      <c r="R96" s="134">
        <v>6.67</v>
      </c>
      <c r="S96" s="134">
        <v>6.67</v>
      </c>
      <c r="T96" s="134">
        <v>6.67</v>
      </c>
      <c r="U96" s="134">
        <v>6.67</v>
      </c>
      <c r="V96" s="134">
        <v>6.669999999999999</v>
      </c>
      <c r="W96" s="134">
        <v>6.67</v>
      </c>
      <c r="X96" s="134">
        <v>6.67</v>
      </c>
      <c r="Y96" s="134">
        <v>6.67</v>
      </c>
      <c r="Z96" s="134">
        <v>6.67</v>
      </c>
      <c r="AA96" s="134">
        <v>6.67</v>
      </c>
      <c r="AB96" s="134">
        <v>6.67</v>
      </c>
      <c r="AC96" s="134">
        <v>0</v>
      </c>
      <c r="AD96" s="134">
        <v>0</v>
      </c>
      <c r="AE96" s="134">
        <v>0</v>
      </c>
      <c r="AF96" s="134">
        <v>2.2233333333333332</v>
      </c>
      <c r="AG96" s="134">
        <v>0</v>
      </c>
      <c r="AH96" s="134">
        <v>0</v>
      </c>
      <c r="AI96" s="134">
        <v>6.67</v>
      </c>
      <c r="AJ96" s="134">
        <v>6.67</v>
      </c>
      <c r="AK96" s="134">
        <v>6.67</v>
      </c>
      <c r="AL96" s="134">
        <v>6.67</v>
      </c>
      <c r="AM96" s="134">
        <v>6.67</v>
      </c>
      <c r="AN96" s="134">
        <v>6.67</v>
      </c>
      <c r="AO96" s="134">
        <v>6.67</v>
      </c>
      <c r="AP96" s="134">
        <v>6.67</v>
      </c>
      <c r="AQ96" s="134">
        <v>6.67</v>
      </c>
      <c r="AR96" s="134">
        <v>6.67</v>
      </c>
      <c r="AS96" s="134">
        <v>6.67</v>
      </c>
    </row>
    <row r="97" spans="1:45" x14ac:dyDescent="0.35">
      <c r="A97" s="135" t="s">
        <v>26</v>
      </c>
      <c r="B97" s="135">
        <v>8</v>
      </c>
      <c r="C97" s="135" t="s">
        <v>142</v>
      </c>
      <c r="D97" s="135">
        <v>2021</v>
      </c>
      <c r="E97" s="135">
        <v>1</v>
      </c>
      <c r="F97" s="135">
        <v>10</v>
      </c>
      <c r="G97" s="135" t="s">
        <v>87</v>
      </c>
      <c r="H97" s="135">
        <v>10</v>
      </c>
      <c r="I97" s="135">
        <v>8.3350000000000009</v>
      </c>
      <c r="J97" s="135">
        <v>10</v>
      </c>
      <c r="K97" s="135">
        <v>6.67</v>
      </c>
      <c r="L97" s="135" t="s">
        <v>87</v>
      </c>
      <c r="M97" s="135">
        <v>8.3350000000000009</v>
      </c>
      <c r="N97" s="135">
        <v>10</v>
      </c>
      <c r="O97" s="135">
        <v>6.67</v>
      </c>
      <c r="P97" s="135">
        <v>10</v>
      </c>
      <c r="Q97" s="135">
        <v>10</v>
      </c>
      <c r="R97" s="135" t="s">
        <v>87</v>
      </c>
      <c r="S97" s="135" t="s">
        <v>87</v>
      </c>
      <c r="T97" s="135" t="s">
        <v>87</v>
      </c>
      <c r="U97" s="135" t="s">
        <v>87</v>
      </c>
      <c r="V97" s="135">
        <v>10</v>
      </c>
      <c r="W97" s="135">
        <v>10</v>
      </c>
      <c r="X97" s="135" t="s">
        <v>87</v>
      </c>
      <c r="Y97" s="135">
        <v>10</v>
      </c>
      <c r="Z97" s="135" t="s">
        <v>87</v>
      </c>
      <c r="AA97" s="135" t="s">
        <v>87</v>
      </c>
      <c r="AB97" s="135" t="s">
        <v>87</v>
      </c>
      <c r="AC97" s="135">
        <v>0</v>
      </c>
      <c r="AD97" s="135" t="s">
        <v>87</v>
      </c>
      <c r="AE97" s="135">
        <v>0</v>
      </c>
      <c r="AF97" s="135">
        <v>3.3333333333333335</v>
      </c>
      <c r="AG97" s="135">
        <v>0</v>
      </c>
      <c r="AH97" s="135">
        <v>0</v>
      </c>
      <c r="AI97" s="135">
        <v>10</v>
      </c>
      <c r="AJ97" s="135">
        <v>10</v>
      </c>
      <c r="AK97" s="135">
        <v>10</v>
      </c>
      <c r="AL97" s="135">
        <v>10</v>
      </c>
      <c r="AM97" s="135">
        <v>10</v>
      </c>
      <c r="AN97" s="135" t="s">
        <v>193</v>
      </c>
      <c r="AO97" s="135" t="s">
        <v>87</v>
      </c>
      <c r="AP97" s="135" t="s">
        <v>87</v>
      </c>
      <c r="AQ97" s="135">
        <v>10</v>
      </c>
      <c r="AR97" s="135">
        <v>10</v>
      </c>
      <c r="AS97" s="135">
        <v>10</v>
      </c>
    </row>
    <row r="98" spans="1:45" x14ac:dyDescent="0.35">
      <c r="A98" s="134" t="s">
        <v>26</v>
      </c>
      <c r="B98" s="134">
        <v>8</v>
      </c>
      <c r="C98" s="134" t="s">
        <v>142</v>
      </c>
      <c r="D98" s="134">
        <v>2021</v>
      </c>
      <c r="E98" s="134">
        <v>2</v>
      </c>
      <c r="F98" s="134">
        <v>10</v>
      </c>
      <c r="G98" s="134">
        <v>10</v>
      </c>
      <c r="H98" s="134">
        <v>10</v>
      </c>
      <c r="I98" s="134">
        <v>10</v>
      </c>
      <c r="J98" s="134">
        <v>10</v>
      </c>
      <c r="K98" s="134">
        <v>10</v>
      </c>
      <c r="L98" s="134">
        <v>10</v>
      </c>
      <c r="M98" s="134">
        <v>10</v>
      </c>
      <c r="N98" s="134">
        <v>10</v>
      </c>
      <c r="O98" s="134">
        <v>10</v>
      </c>
      <c r="P98" s="134">
        <v>10</v>
      </c>
      <c r="Q98" s="134">
        <v>10</v>
      </c>
      <c r="R98" s="134">
        <v>10</v>
      </c>
      <c r="S98" s="134">
        <v>10</v>
      </c>
      <c r="T98" s="134">
        <v>10</v>
      </c>
      <c r="U98" s="134">
        <v>10</v>
      </c>
      <c r="V98" s="134">
        <v>10</v>
      </c>
      <c r="W98" s="134">
        <v>10</v>
      </c>
      <c r="X98" s="134">
        <v>10</v>
      </c>
      <c r="Y98" s="134">
        <v>10</v>
      </c>
      <c r="Z98" s="134">
        <v>10</v>
      </c>
      <c r="AA98" s="134">
        <v>10</v>
      </c>
      <c r="AB98" s="134">
        <v>10</v>
      </c>
      <c r="AC98" s="134">
        <v>10</v>
      </c>
      <c r="AD98" s="134">
        <v>10</v>
      </c>
      <c r="AE98" s="134">
        <v>10</v>
      </c>
      <c r="AF98" s="134">
        <v>3.3333333333333335</v>
      </c>
      <c r="AG98" s="134">
        <v>0</v>
      </c>
      <c r="AH98" s="134">
        <v>0</v>
      </c>
      <c r="AI98" s="134">
        <v>10</v>
      </c>
      <c r="AJ98" s="134">
        <v>10</v>
      </c>
      <c r="AK98" s="134">
        <v>10</v>
      </c>
      <c r="AL98" s="134">
        <v>10</v>
      </c>
      <c r="AM98" s="134">
        <v>10</v>
      </c>
      <c r="AN98" s="134">
        <v>10</v>
      </c>
      <c r="AO98" s="134">
        <v>10</v>
      </c>
      <c r="AP98" s="134">
        <v>10</v>
      </c>
      <c r="AQ98" s="134">
        <v>10</v>
      </c>
      <c r="AR98" s="134">
        <v>10</v>
      </c>
      <c r="AS98" s="134">
        <v>10</v>
      </c>
    </row>
    <row r="99" spans="1:45" x14ac:dyDescent="0.35">
      <c r="A99" s="135" t="s">
        <v>26</v>
      </c>
      <c r="B99" s="135">
        <v>8</v>
      </c>
      <c r="C99" s="135" t="s">
        <v>142</v>
      </c>
      <c r="D99" s="135">
        <v>2021</v>
      </c>
      <c r="E99" s="135">
        <v>1</v>
      </c>
      <c r="F99" s="135">
        <v>10</v>
      </c>
      <c r="G99" s="135">
        <v>10</v>
      </c>
      <c r="H99" s="135">
        <v>10</v>
      </c>
      <c r="I99" s="135">
        <v>6.67</v>
      </c>
      <c r="J99" s="135" t="s">
        <v>87</v>
      </c>
      <c r="K99" s="135" t="s">
        <v>87</v>
      </c>
      <c r="L99" s="135">
        <v>6.67</v>
      </c>
      <c r="M99" s="135">
        <v>8.3350000000000009</v>
      </c>
      <c r="N99" s="135">
        <v>10</v>
      </c>
      <c r="O99" s="135">
        <v>6.67</v>
      </c>
      <c r="P99" s="135">
        <v>8.3350000000000009</v>
      </c>
      <c r="Q99" s="135">
        <v>6.67</v>
      </c>
      <c r="R99" s="135">
        <v>10</v>
      </c>
      <c r="S99" s="135">
        <v>6.67</v>
      </c>
      <c r="T99" s="135">
        <v>6.67</v>
      </c>
      <c r="U99" s="135">
        <v>6.67</v>
      </c>
      <c r="V99" s="135">
        <v>10</v>
      </c>
      <c r="W99" s="135">
        <v>10</v>
      </c>
      <c r="X99" s="135">
        <v>10</v>
      </c>
      <c r="Y99" s="135">
        <v>10</v>
      </c>
      <c r="Z99" s="135">
        <v>10</v>
      </c>
      <c r="AA99" s="135">
        <v>10</v>
      </c>
      <c r="AB99" s="135">
        <v>10</v>
      </c>
      <c r="AC99" s="135">
        <v>8.3350000000000009</v>
      </c>
      <c r="AD99" s="135">
        <v>6.67</v>
      </c>
      <c r="AE99" s="135">
        <v>10</v>
      </c>
      <c r="AF99" s="135">
        <v>3.3333333333333335</v>
      </c>
      <c r="AG99" s="135">
        <v>0</v>
      </c>
      <c r="AH99" s="135">
        <v>0</v>
      </c>
      <c r="AI99" s="135">
        <v>10</v>
      </c>
      <c r="AJ99" s="135">
        <v>10</v>
      </c>
      <c r="AK99" s="135">
        <v>10</v>
      </c>
      <c r="AL99" s="135">
        <v>10</v>
      </c>
      <c r="AM99" s="135">
        <v>10</v>
      </c>
      <c r="AN99" s="135">
        <v>10</v>
      </c>
      <c r="AO99" s="135">
        <v>10</v>
      </c>
      <c r="AP99" s="135">
        <v>10</v>
      </c>
      <c r="AQ99" s="135">
        <v>10</v>
      </c>
      <c r="AR99" s="135">
        <v>10</v>
      </c>
      <c r="AS99" s="135">
        <v>10</v>
      </c>
    </row>
    <row r="100" spans="1:45" x14ac:dyDescent="0.35">
      <c r="A100" s="134" t="s">
        <v>26</v>
      </c>
      <c r="B100" s="134">
        <v>8</v>
      </c>
      <c r="C100" s="134" t="s">
        <v>142</v>
      </c>
      <c r="D100" s="134">
        <v>2021</v>
      </c>
      <c r="E100" s="134">
        <v>2</v>
      </c>
      <c r="F100" s="134">
        <v>6.67</v>
      </c>
      <c r="G100" s="134">
        <v>6.67</v>
      </c>
      <c r="H100" s="134">
        <v>6.67</v>
      </c>
      <c r="I100" s="134">
        <v>7.78</v>
      </c>
      <c r="J100" s="134">
        <v>6.67</v>
      </c>
      <c r="K100" s="134">
        <v>6.67</v>
      </c>
      <c r="L100" s="134">
        <v>10</v>
      </c>
      <c r="M100" s="134">
        <v>5</v>
      </c>
      <c r="N100" s="134">
        <v>6.67</v>
      </c>
      <c r="O100" s="134">
        <v>3.33</v>
      </c>
      <c r="P100" s="134">
        <v>6.67</v>
      </c>
      <c r="Q100" s="134">
        <v>6.67</v>
      </c>
      <c r="R100" s="134" t="s">
        <v>87</v>
      </c>
      <c r="S100" s="134">
        <v>5</v>
      </c>
      <c r="T100" s="134">
        <v>3.33</v>
      </c>
      <c r="U100" s="134">
        <v>6.67</v>
      </c>
      <c r="V100" s="134">
        <v>8.3350000000000009</v>
      </c>
      <c r="W100" s="134">
        <v>10</v>
      </c>
      <c r="X100" s="134" t="s">
        <v>87</v>
      </c>
      <c r="Y100" s="134">
        <v>6.67</v>
      </c>
      <c r="Z100" s="134">
        <v>8.3350000000000009</v>
      </c>
      <c r="AA100" s="134">
        <v>6.67</v>
      </c>
      <c r="AB100" s="134">
        <v>10</v>
      </c>
      <c r="AC100" s="134">
        <v>8.3350000000000009</v>
      </c>
      <c r="AD100" s="134">
        <v>10</v>
      </c>
      <c r="AE100" s="134">
        <v>6.67</v>
      </c>
      <c r="AF100" s="134">
        <v>5.5566666666666675</v>
      </c>
      <c r="AG100" s="134">
        <v>6.67</v>
      </c>
      <c r="AH100" s="134">
        <v>3.33</v>
      </c>
      <c r="AI100" s="134">
        <v>6.67</v>
      </c>
      <c r="AJ100" s="134">
        <v>5</v>
      </c>
      <c r="AK100" s="134">
        <v>6.67</v>
      </c>
      <c r="AL100" s="134">
        <v>3.33</v>
      </c>
      <c r="AM100" s="134">
        <v>10</v>
      </c>
      <c r="AN100" s="134">
        <v>8.3350000000000009</v>
      </c>
      <c r="AO100" s="134">
        <v>10</v>
      </c>
      <c r="AP100" s="134">
        <v>6.67</v>
      </c>
      <c r="AQ100" s="134">
        <v>8.3350000000000009</v>
      </c>
      <c r="AR100" s="134">
        <v>6.67</v>
      </c>
      <c r="AS100" s="134">
        <v>10</v>
      </c>
    </row>
    <row r="101" spans="1:45" x14ac:dyDescent="0.35">
      <c r="A101" s="135" t="s">
        <v>27</v>
      </c>
      <c r="B101" s="135"/>
      <c r="C101" s="135" t="s">
        <v>142</v>
      </c>
      <c r="D101" s="135">
        <v>2022</v>
      </c>
      <c r="E101" s="135">
        <v>2</v>
      </c>
      <c r="F101" s="135">
        <v>2</v>
      </c>
      <c r="G101" s="135">
        <v>2</v>
      </c>
      <c r="H101" s="135">
        <v>2</v>
      </c>
      <c r="I101" s="135">
        <v>3</v>
      </c>
      <c r="J101" s="135">
        <v>2</v>
      </c>
      <c r="K101" s="135">
        <v>2</v>
      </c>
      <c r="L101" s="135">
        <v>1</v>
      </c>
      <c r="M101" s="135">
        <v>4</v>
      </c>
      <c r="N101" s="135">
        <v>2</v>
      </c>
      <c r="O101" s="135">
        <v>3</v>
      </c>
      <c r="P101" s="135">
        <v>2</v>
      </c>
      <c r="Q101" s="135">
        <v>2</v>
      </c>
      <c r="R101" s="135">
        <v>2</v>
      </c>
      <c r="S101" s="135">
        <v>2</v>
      </c>
      <c r="T101" s="135">
        <v>3</v>
      </c>
      <c r="U101" s="135">
        <v>2</v>
      </c>
      <c r="V101" s="135">
        <v>2</v>
      </c>
      <c r="W101" s="135">
        <v>3</v>
      </c>
      <c r="X101" s="135">
        <v>2</v>
      </c>
      <c r="Y101" s="135">
        <v>2</v>
      </c>
      <c r="Z101" s="135">
        <v>2</v>
      </c>
      <c r="AA101" s="135">
        <v>2</v>
      </c>
      <c r="AB101" s="135">
        <v>2</v>
      </c>
      <c r="AC101" s="135">
        <v>5</v>
      </c>
      <c r="AD101" s="135">
        <v>2</v>
      </c>
      <c r="AE101" s="135">
        <v>2</v>
      </c>
      <c r="AF101" s="135">
        <v>2</v>
      </c>
      <c r="AG101" s="135">
        <v>2</v>
      </c>
      <c r="AH101" s="135">
        <v>1</v>
      </c>
      <c r="AI101" s="135">
        <v>1</v>
      </c>
      <c r="AJ101" s="135">
        <v>1</v>
      </c>
      <c r="AK101" s="145"/>
      <c r="AL101" s="135"/>
      <c r="AM101" s="135"/>
      <c r="AN101" s="135"/>
      <c r="AO101" s="135"/>
      <c r="AP101" s="135"/>
      <c r="AQ101" s="135"/>
      <c r="AR101" s="135"/>
      <c r="AS101" s="135"/>
    </row>
    <row r="102" spans="1:45" x14ac:dyDescent="0.35">
      <c r="A102" s="134" t="s">
        <v>27</v>
      </c>
      <c r="B102" s="134"/>
      <c r="C102" s="134" t="s">
        <v>142</v>
      </c>
      <c r="D102" s="134">
        <v>2022</v>
      </c>
      <c r="E102" s="134">
        <v>1</v>
      </c>
      <c r="F102" s="134">
        <v>3</v>
      </c>
      <c r="G102" s="134">
        <v>3</v>
      </c>
      <c r="H102" s="134">
        <v>3</v>
      </c>
      <c r="I102" s="134">
        <v>3</v>
      </c>
      <c r="J102" s="134">
        <v>2</v>
      </c>
      <c r="K102" s="134">
        <v>3</v>
      </c>
      <c r="L102" s="134">
        <v>3</v>
      </c>
      <c r="M102" s="134">
        <v>3</v>
      </c>
      <c r="N102" s="134">
        <v>3</v>
      </c>
      <c r="O102" s="134">
        <v>3</v>
      </c>
      <c r="P102" s="134">
        <v>2</v>
      </c>
      <c r="Q102" s="134">
        <v>2</v>
      </c>
      <c r="R102" s="134">
        <v>2</v>
      </c>
      <c r="S102" s="134">
        <v>2</v>
      </c>
      <c r="T102" s="134">
        <v>4</v>
      </c>
      <c r="U102" s="134">
        <v>2</v>
      </c>
      <c r="V102" s="134">
        <v>2</v>
      </c>
      <c r="W102" s="134">
        <v>2</v>
      </c>
      <c r="X102" s="134">
        <v>3</v>
      </c>
      <c r="Y102" s="134">
        <v>2</v>
      </c>
      <c r="Z102" s="134">
        <v>4</v>
      </c>
      <c r="AA102" s="134">
        <v>2</v>
      </c>
      <c r="AB102" s="134">
        <v>3</v>
      </c>
      <c r="AC102" s="134">
        <v>4</v>
      </c>
      <c r="AD102" s="134">
        <v>4</v>
      </c>
      <c r="AE102" s="134">
        <v>4</v>
      </c>
      <c r="AF102" s="134">
        <v>4</v>
      </c>
      <c r="AG102" s="134">
        <v>4</v>
      </c>
      <c r="AH102" s="134">
        <v>1</v>
      </c>
      <c r="AI102" s="134">
        <v>1</v>
      </c>
      <c r="AJ102" s="134">
        <v>1</v>
      </c>
      <c r="AK102" s="144">
        <v>1</v>
      </c>
      <c r="AL102" s="134"/>
      <c r="AM102" s="134"/>
      <c r="AN102" s="134"/>
      <c r="AO102" s="134"/>
      <c r="AP102" s="134"/>
      <c r="AQ102" s="134"/>
      <c r="AR102" s="134"/>
      <c r="AS102" s="134"/>
    </row>
    <row r="103" spans="1:45" x14ac:dyDescent="0.35">
      <c r="A103" s="135" t="s">
        <v>27</v>
      </c>
      <c r="B103" s="135"/>
      <c r="C103" s="135" t="s">
        <v>142</v>
      </c>
      <c r="D103" s="135">
        <v>2022</v>
      </c>
      <c r="E103" s="135">
        <v>2</v>
      </c>
      <c r="F103" s="135">
        <v>3</v>
      </c>
      <c r="G103" s="135">
        <v>3</v>
      </c>
      <c r="H103" s="135">
        <v>3</v>
      </c>
      <c r="I103" s="135">
        <v>4</v>
      </c>
      <c r="J103" s="135">
        <v>4</v>
      </c>
      <c r="K103" s="135">
        <v>4</v>
      </c>
      <c r="L103" s="135">
        <v>3</v>
      </c>
      <c r="M103" s="135">
        <v>3</v>
      </c>
      <c r="N103" s="135">
        <v>4</v>
      </c>
      <c r="O103" s="135">
        <v>2</v>
      </c>
      <c r="P103" s="135">
        <v>3</v>
      </c>
      <c r="Q103" s="135">
        <v>3</v>
      </c>
      <c r="R103" s="135">
        <v>2</v>
      </c>
      <c r="S103" s="135">
        <v>1</v>
      </c>
      <c r="T103" s="135">
        <v>3</v>
      </c>
      <c r="U103" s="135">
        <v>1</v>
      </c>
      <c r="V103" s="135">
        <v>1</v>
      </c>
      <c r="W103" s="135">
        <v>4</v>
      </c>
      <c r="X103" s="135">
        <v>3</v>
      </c>
      <c r="Y103" s="135">
        <v>1</v>
      </c>
      <c r="Z103" s="135">
        <v>1</v>
      </c>
      <c r="AA103" s="135">
        <v>3</v>
      </c>
      <c r="AB103" s="135">
        <v>1</v>
      </c>
      <c r="AC103" s="135">
        <v>3</v>
      </c>
      <c r="AD103" s="135">
        <v>2</v>
      </c>
      <c r="AE103" s="135">
        <v>3</v>
      </c>
      <c r="AF103" s="135">
        <v>3</v>
      </c>
      <c r="AG103" s="135">
        <v>3</v>
      </c>
      <c r="AH103" s="135">
        <v>1</v>
      </c>
      <c r="AI103" s="135">
        <v>1</v>
      </c>
      <c r="AJ103" s="135">
        <v>2</v>
      </c>
      <c r="AK103" s="145">
        <v>1</v>
      </c>
      <c r="AL103" s="135"/>
      <c r="AM103" s="135"/>
      <c r="AN103" s="135"/>
      <c r="AO103" s="135"/>
      <c r="AP103" s="135"/>
      <c r="AQ103" s="135"/>
      <c r="AR103" s="135"/>
      <c r="AS103" s="135"/>
    </row>
    <row r="104" spans="1:45" x14ac:dyDescent="0.35">
      <c r="A104" s="134" t="s">
        <v>27</v>
      </c>
      <c r="B104" s="134"/>
      <c r="C104" s="134" t="s">
        <v>142</v>
      </c>
      <c r="D104" s="134">
        <v>2022</v>
      </c>
      <c r="E104" s="134">
        <v>1</v>
      </c>
      <c r="F104" s="134">
        <v>1</v>
      </c>
      <c r="G104" s="134">
        <v>2</v>
      </c>
      <c r="H104" s="134">
        <v>1</v>
      </c>
      <c r="I104" s="134">
        <v>2</v>
      </c>
      <c r="J104" s="134">
        <v>4</v>
      </c>
      <c r="K104" s="134">
        <v>2</v>
      </c>
      <c r="L104" s="134">
        <v>3</v>
      </c>
      <c r="M104" s="134">
        <v>2</v>
      </c>
      <c r="N104" s="134">
        <v>3</v>
      </c>
      <c r="O104" s="134">
        <v>2</v>
      </c>
      <c r="P104" s="134">
        <v>4</v>
      </c>
      <c r="Q104" s="134">
        <v>4</v>
      </c>
      <c r="R104" s="134">
        <v>3</v>
      </c>
      <c r="S104" s="134">
        <v>2</v>
      </c>
      <c r="T104" s="134">
        <v>3</v>
      </c>
      <c r="U104" s="134">
        <v>4</v>
      </c>
      <c r="V104" s="134">
        <v>3</v>
      </c>
      <c r="W104" s="134">
        <v>1</v>
      </c>
      <c r="X104" s="134">
        <v>1</v>
      </c>
      <c r="Y104" s="134">
        <v>3</v>
      </c>
      <c r="Z104" s="134">
        <v>4</v>
      </c>
      <c r="AA104" s="134">
        <v>3</v>
      </c>
      <c r="AB104" s="134">
        <v>5</v>
      </c>
      <c r="AC104" s="134">
        <v>3</v>
      </c>
      <c r="AD104" s="134">
        <v>3</v>
      </c>
      <c r="AE104" s="134">
        <v>3</v>
      </c>
      <c r="AF104" s="134">
        <v>3</v>
      </c>
      <c r="AG104" s="134">
        <v>3</v>
      </c>
      <c r="AH104" s="134">
        <v>1</v>
      </c>
      <c r="AI104" s="134">
        <v>2</v>
      </c>
      <c r="AJ104" s="134">
        <v>1</v>
      </c>
      <c r="AK104" s="144">
        <v>1</v>
      </c>
      <c r="AL104" s="134"/>
      <c r="AM104" s="134"/>
      <c r="AN104" s="134"/>
      <c r="AO104" s="134"/>
      <c r="AP104" s="134"/>
      <c r="AQ104" s="134"/>
      <c r="AR104" s="134"/>
      <c r="AS104" s="134"/>
    </row>
    <row r="105" spans="1:45" x14ac:dyDescent="0.35">
      <c r="A105" s="135" t="s">
        <v>27</v>
      </c>
      <c r="B105" s="135"/>
      <c r="C105" s="135" t="s">
        <v>142</v>
      </c>
      <c r="D105" s="135">
        <v>2022</v>
      </c>
      <c r="E105" s="135">
        <v>1</v>
      </c>
      <c r="F105" s="135">
        <v>3</v>
      </c>
      <c r="G105" s="135">
        <v>3</v>
      </c>
      <c r="H105" s="135">
        <v>3</v>
      </c>
      <c r="I105" s="135">
        <v>2</v>
      </c>
      <c r="J105" s="135">
        <v>4</v>
      </c>
      <c r="K105" s="135">
        <v>4</v>
      </c>
      <c r="L105" s="135">
        <v>3</v>
      </c>
      <c r="M105" s="135">
        <v>3</v>
      </c>
      <c r="N105" s="135">
        <v>3</v>
      </c>
      <c r="O105" s="135">
        <v>2</v>
      </c>
      <c r="P105" s="135">
        <v>4</v>
      </c>
      <c r="Q105" s="135">
        <v>4</v>
      </c>
      <c r="R105" s="135">
        <v>4</v>
      </c>
      <c r="S105" s="135">
        <v>4</v>
      </c>
      <c r="T105" s="135">
        <v>3</v>
      </c>
      <c r="U105" s="135">
        <v>3</v>
      </c>
      <c r="V105" s="135">
        <v>2</v>
      </c>
      <c r="W105" s="135">
        <v>2</v>
      </c>
      <c r="X105" s="135">
        <v>2</v>
      </c>
      <c r="Y105" s="135">
        <v>4</v>
      </c>
      <c r="Z105" s="135">
        <v>4</v>
      </c>
      <c r="AA105" s="135">
        <v>4</v>
      </c>
      <c r="AB105" s="135">
        <v>5</v>
      </c>
      <c r="AC105" s="135">
        <v>3</v>
      </c>
      <c r="AD105" s="135">
        <v>4</v>
      </c>
      <c r="AE105" s="135">
        <v>3</v>
      </c>
      <c r="AF105" s="135">
        <v>4</v>
      </c>
      <c r="AG105" s="135">
        <v>3</v>
      </c>
      <c r="AH105" s="135">
        <v>1</v>
      </c>
      <c r="AI105" s="135">
        <v>1</v>
      </c>
      <c r="AJ105" s="135">
        <v>1</v>
      </c>
      <c r="AK105" s="145">
        <v>1</v>
      </c>
      <c r="AL105" s="135"/>
      <c r="AM105" s="135"/>
      <c r="AN105" s="135"/>
      <c r="AO105" s="135"/>
      <c r="AP105" s="135"/>
      <c r="AQ105" s="135"/>
      <c r="AR105" s="135"/>
      <c r="AS105" s="135"/>
    </row>
    <row r="106" spans="1:45" x14ac:dyDescent="0.35">
      <c r="A106" s="134" t="s">
        <v>27</v>
      </c>
      <c r="B106" s="134"/>
      <c r="C106" s="134" t="s">
        <v>142</v>
      </c>
      <c r="D106" s="134">
        <v>2022</v>
      </c>
      <c r="E106" s="134">
        <v>1</v>
      </c>
      <c r="F106" s="134">
        <v>3</v>
      </c>
      <c r="G106" s="134">
        <v>3</v>
      </c>
      <c r="H106" s="134">
        <v>3</v>
      </c>
      <c r="I106" s="134">
        <v>2</v>
      </c>
      <c r="J106" s="134">
        <v>3</v>
      </c>
      <c r="K106" s="134">
        <v>3</v>
      </c>
      <c r="L106" s="134">
        <v>3</v>
      </c>
      <c r="M106" s="134">
        <v>3</v>
      </c>
      <c r="N106" s="134">
        <v>3</v>
      </c>
      <c r="O106" s="134">
        <v>2</v>
      </c>
      <c r="P106" s="134">
        <v>3</v>
      </c>
      <c r="Q106" s="134">
        <v>3</v>
      </c>
      <c r="R106" s="134">
        <v>3</v>
      </c>
      <c r="S106" s="134">
        <v>3</v>
      </c>
      <c r="T106" s="134">
        <v>3</v>
      </c>
      <c r="U106" s="134">
        <v>3</v>
      </c>
      <c r="V106" s="134">
        <v>3</v>
      </c>
      <c r="W106" s="134">
        <v>2</v>
      </c>
      <c r="X106" s="134">
        <v>2</v>
      </c>
      <c r="Y106" s="134">
        <v>3</v>
      </c>
      <c r="Z106" s="134">
        <v>3</v>
      </c>
      <c r="AA106" s="134">
        <v>3</v>
      </c>
      <c r="AB106" s="134">
        <v>3</v>
      </c>
      <c r="AC106" s="134">
        <v>3</v>
      </c>
      <c r="AD106" s="134">
        <v>3</v>
      </c>
      <c r="AE106" s="134">
        <v>3</v>
      </c>
      <c r="AF106" s="134">
        <v>3</v>
      </c>
      <c r="AG106" s="134">
        <v>3</v>
      </c>
      <c r="AH106" s="134"/>
      <c r="AI106" s="134">
        <v>2</v>
      </c>
      <c r="AJ106" s="134">
        <v>2</v>
      </c>
      <c r="AK106" s="144">
        <v>2</v>
      </c>
      <c r="AL106" s="134"/>
      <c r="AM106" s="134"/>
      <c r="AN106" s="134"/>
      <c r="AO106" s="134"/>
      <c r="AP106" s="134"/>
      <c r="AQ106" s="134"/>
      <c r="AR106" s="134"/>
      <c r="AS106" s="134"/>
    </row>
    <row r="107" spans="1:45" x14ac:dyDescent="0.35">
      <c r="A107" s="135" t="s">
        <v>27</v>
      </c>
      <c r="B107" s="135"/>
      <c r="C107" s="135" t="s">
        <v>142</v>
      </c>
      <c r="D107" s="135">
        <v>2022</v>
      </c>
      <c r="E107" s="135">
        <v>1</v>
      </c>
      <c r="F107" s="135">
        <v>4</v>
      </c>
      <c r="G107" s="135">
        <v>3</v>
      </c>
      <c r="H107" s="135">
        <v>4</v>
      </c>
      <c r="I107" s="135"/>
      <c r="J107" s="135">
        <v>4</v>
      </c>
      <c r="K107" s="135">
        <v>3</v>
      </c>
      <c r="L107" s="135">
        <v>3</v>
      </c>
      <c r="M107" s="135">
        <v>3</v>
      </c>
      <c r="N107" s="135">
        <v>3</v>
      </c>
      <c r="O107" s="135">
        <v>2</v>
      </c>
      <c r="P107" s="135">
        <v>4</v>
      </c>
      <c r="Q107" s="135">
        <v>4</v>
      </c>
      <c r="R107" s="135">
        <v>4</v>
      </c>
      <c r="S107" s="135">
        <v>4</v>
      </c>
      <c r="T107" s="135">
        <v>3</v>
      </c>
      <c r="U107" s="135">
        <v>3</v>
      </c>
      <c r="V107" s="135">
        <v>3</v>
      </c>
      <c r="W107" s="135">
        <v>1</v>
      </c>
      <c r="X107" s="135">
        <v>1</v>
      </c>
      <c r="Y107" s="135">
        <v>3</v>
      </c>
      <c r="Z107" s="135">
        <v>4</v>
      </c>
      <c r="AA107" s="135">
        <v>3</v>
      </c>
      <c r="AB107" s="135">
        <v>3</v>
      </c>
      <c r="AC107" s="135">
        <v>2</v>
      </c>
      <c r="AD107" s="135">
        <v>3</v>
      </c>
      <c r="AE107" s="135">
        <v>4</v>
      </c>
      <c r="AF107" s="135">
        <v>4</v>
      </c>
      <c r="AG107" s="135">
        <v>4</v>
      </c>
      <c r="AH107" s="135">
        <v>2</v>
      </c>
      <c r="AI107" s="135">
        <v>1</v>
      </c>
      <c r="AJ107" s="135">
        <v>1</v>
      </c>
      <c r="AK107" s="145">
        <v>3</v>
      </c>
      <c r="AL107" s="135"/>
      <c r="AM107" s="135"/>
      <c r="AN107" s="135"/>
      <c r="AO107" s="135"/>
      <c r="AP107" s="135"/>
      <c r="AQ107" s="135"/>
      <c r="AR107" s="135"/>
      <c r="AS107" s="135"/>
    </row>
    <row r="108" spans="1:45" x14ac:dyDescent="0.35">
      <c r="A108" s="134" t="s">
        <v>206</v>
      </c>
      <c r="B108" s="134"/>
      <c r="C108" s="134" t="s">
        <v>142</v>
      </c>
      <c r="D108" s="134">
        <v>2022</v>
      </c>
      <c r="E108" s="134" t="s">
        <v>207</v>
      </c>
      <c r="F108" s="134">
        <v>2</v>
      </c>
      <c r="G108" s="134">
        <v>2</v>
      </c>
      <c r="H108" s="134">
        <v>3</v>
      </c>
      <c r="I108" s="134">
        <v>1</v>
      </c>
      <c r="J108" s="134">
        <v>3</v>
      </c>
      <c r="K108" s="134">
        <v>5</v>
      </c>
      <c r="L108" s="134">
        <v>3</v>
      </c>
      <c r="M108" s="134">
        <v>5</v>
      </c>
      <c r="N108" s="134">
        <v>1</v>
      </c>
      <c r="O108" s="134">
        <v>1</v>
      </c>
      <c r="P108" s="134">
        <v>1</v>
      </c>
      <c r="Q108" s="134">
        <v>1</v>
      </c>
      <c r="R108" s="134">
        <v>1</v>
      </c>
      <c r="S108" s="134">
        <v>1</v>
      </c>
      <c r="T108" s="134">
        <v>1</v>
      </c>
      <c r="U108" s="134">
        <v>1</v>
      </c>
      <c r="V108" s="134">
        <v>1</v>
      </c>
      <c r="W108" s="134">
        <v>1</v>
      </c>
      <c r="X108" s="134">
        <v>1</v>
      </c>
      <c r="Y108" s="134">
        <v>1</v>
      </c>
      <c r="Z108" s="134">
        <v>1</v>
      </c>
      <c r="AA108" s="134">
        <v>1</v>
      </c>
      <c r="AB108" s="134">
        <v>2</v>
      </c>
      <c r="AC108" s="134">
        <v>1</v>
      </c>
      <c r="AD108" s="134">
        <v>1</v>
      </c>
      <c r="AE108" s="134">
        <v>1</v>
      </c>
      <c r="AF108" s="134">
        <v>1</v>
      </c>
      <c r="AG108" s="134">
        <v>1</v>
      </c>
      <c r="AH108" s="134">
        <v>3</v>
      </c>
      <c r="AI108" s="134">
        <v>2</v>
      </c>
      <c r="AJ108" s="134">
        <v>3</v>
      </c>
      <c r="AK108" s="144">
        <v>3</v>
      </c>
      <c r="AL108" s="134"/>
      <c r="AM108" s="134"/>
      <c r="AN108" s="134"/>
      <c r="AO108" s="134"/>
      <c r="AP108" s="134"/>
      <c r="AQ108" s="134"/>
      <c r="AR108" s="134"/>
      <c r="AS108" s="134"/>
    </row>
    <row r="109" spans="1:45" x14ac:dyDescent="0.35">
      <c r="A109" s="135" t="s">
        <v>27</v>
      </c>
      <c r="B109" s="135"/>
      <c r="C109" s="135" t="s">
        <v>142</v>
      </c>
      <c r="D109" s="135">
        <v>2022</v>
      </c>
      <c r="E109" s="135" t="s">
        <v>208</v>
      </c>
      <c r="F109" s="135"/>
      <c r="G109" s="135"/>
      <c r="H109" s="135"/>
      <c r="I109" s="135">
        <v>4</v>
      </c>
      <c r="J109" s="135"/>
      <c r="K109" s="135"/>
      <c r="L109" s="135"/>
      <c r="M109" s="135"/>
      <c r="N109" s="135"/>
      <c r="O109" s="135">
        <v>4</v>
      </c>
      <c r="P109" s="135">
        <v>1</v>
      </c>
      <c r="Q109" s="135">
        <v>1</v>
      </c>
      <c r="R109" s="135">
        <v>1</v>
      </c>
      <c r="S109" s="135">
        <v>1</v>
      </c>
      <c r="T109" s="135">
        <v>1</v>
      </c>
      <c r="U109" s="135">
        <v>1</v>
      </c>
      <c r="V109" s="135">
        <v>1</v>
      </c>
      <c r="W109" s="135">
        <v>4</v>
      </c>
      <c r="X109" s="135">
        <v>4</v>
      </c>
      <c r="Y109" s="135">
        <v>1</v>
      </c>
      <c r="Z109" s="135">
        <v>1</v>
      </c>
      <c r="AA109" s="135">
        <v>1</v>
      </c>
      <c r="AB109" s="135">
        <v>4</v>
      </c>
      <c r="AC109" s="135">
        <v>2</v>
      </c>
      <c r="AD109" s="135">
        <v>1</v>
      </c>
      <c r="AE109" s="135">
        <v>1</v>
      </c>
      <c r="AF109" s="135">
        <v>1</v>
      </c>
      <c r="AG109" s="135">
        <v>2</v>
      </c>
      <c r="AH109" s="135">
        <v>3</v>
      </c>
      <c r="AI109" s="135">
        <v>2</v>
      </c>
      <c r="AJ109" s="135">
        <v>3</v>
      </c>
      <c r="AK109" s="145">
        <v>3</v>
      </c>
      <c r="AL109" s="135"/>
      <c r="AM109" s="135"/>
      <c r="AN109" s="135"/>
      <c r="AO109" s="135"/>
      <c r="AP109" s="135"/>
      <c r="AQ109" s="135"/>
      <c r="AR109" s="135"/>
      <c r="AS109" s="135"/>
    </row>
    <row r="110" spans="1:45" x14ac:dyDescent="0.35">
      <c r="A110" s="134" t="s">
        <v>27</v>
      </c>
      <c r="B110" s="134"/>
      <c r="C110" s="134" t="s">
        <v>142</v>
      </c>
      <c r="D110" s="134">
        <v>2022</v>
      </c>
      <c r="E110" s="134">
        <v>1</v>
      </c>
      <c r="F110" s="134">
        <v>3</v>
      </c>
      <c r="G110" s="134">
        <v>3</v>
      </c>
      <c r="H110" s="134">
        <v>2</v>
      </c>
      <c r="I110" s="134">
        <v>2</v>
      </c>
      <c r="J110" s="134">
        <v>4</v>
      </c>
      <c r="K110" s="134">
        <v>3</v>
      </c>
      <c r="L110" s="134">
        <v>2</v>
      </c>
      <c r="M110" s="134">
        <v>3</v>
      </c>
      <c r="N110" s="134">
        <v>3</v>
      </c>
      <c r="O110" s="134">
        <v>3</v>
      </c>
      <c r="P110" s="134">
        <v>4</v>
      </c>
      <c r="Q110" s="134">
        <v>4</v>
      </c>
      <c r="R110" s="134">
        <v>4</v>
      </c>
      <c r="S110" s="134">
        <v>3</v>
      </c>
      <c r="T110" s="134">
        <v>3</v>
      </c>
      <c r="U110" s="134">
        <v>2</v>
      </c>
      <c r="V110" s="134">
        <v>2</v>
      </c>
      <c r="W110" s="134">
        <v>1</v>
      </c>
      <c r="X110" s="134">
        <v>1</v>
      </c>
      <c r="Y110" s="134">
        <v>4</v>
      </c>
      <c r="Z110" s="134">
        <v>3</v>
      </c>
      <c r="AA110" s="134">
        <v>4</v>
      </c>
      <c r="AB110" s="134">
        <v>4</v>
      </c>
      <c r="AC110" s="134">
        <v>3</v>
      </c>
      <c r="AD110" s="134">
        <v>2</v>
      </c>
      <c r="AE110" s="134">
        <v>4</v>
      </c>
      <c r="AF110" s="134">
        <v>4</v>
      </c>
      <c r="AG110" s="134">
        <v>4</v>
      </c>
      <c r="AH110" s="134">
        <v>3</v>
      </c>
      <c r="AI110" s="134">
        <v>2</v>
      </c>
      <c r="AJ110" s="134">
        <v>2</v>
      </c>
      <c r="AK110" s="144">
        <v>2</v>
      </c>
      <c r="AL110" s="134"/>
      <c r="AM110" s="134"/>
      <c r="AN110" s="134"/>
      <c r="AO110" s="134"/>
      <c r="AP110" s="134"/>
      <c r="AQ110" s="134"/>
      <c r="AR110" s="134"/>
      <c r="AS110" s="134"/>
    </row>
    <row r="111" spans="1:45" x14ac:dyDescent="0.35">
      <c r="A111" s="135" t="s">
        <v>27</v>
      </c>
      <c r="B111" s="135"/>
      <c r="C111" s="135" t="s">
        <v>142</v>
      </c>
      <c r="D111" s="135">
        <v>2022</v>
      </c>
      <c r="E111" s="135">
        <v>1</v>
      </c>
      <c r="F111" s="135">
        <v>3</v>
      </c>
      <c r="G111" s="135">
        <v>3</v>
      </c>
      <c r="H111" s="135">
        <v>2</v>
      </c>
      <c r="I111" s="135">
        <v>2</v>
      </c>
      <c r="J111" s="135">
        <v>4</v>
      </c>
      <c r="K111" s="135">
        <v>4</v>
      </c>
      <c r="L111" s="135">
        <v>2</v>
      </c>
      <c r="M111" s="135">
        <v>2</v>
      </c>
      <c r="N111" s="135">
        <v>5</v>
      </c>
      <c r="O111" s="135">
        <v>3</v>
      </c>
      <c r="P111" s="135">
        <v>4</v>
      </c>
      <c r="Q111" s="135">
        <v>4</v>
      </c>
      <c r="R111" s="135">
        <v>3</v>
      </c>
      <c r="S111" s="135">
        <v>4</v>
      </c>
      <c r="T111" s="135">
        <v>2</v>
      </c>
      <c r="U111" s="135">
        <v>2</v>
      </c>
      <c r="V111" s="135">
        <v>2</v>
      </c>
      <c r="W111" s="135">
        <v>2</v>
      </c>
      <c r="X111" s="135">
        <v>1</v>
      </c>
      <c r="Y111" s="135">
        <v>4</v>
      </c>
      <c r="Z111" s="135">
        <v>3</v>
      </c>
      <c r="AA111" s="135">
        <v>4</v>
      </c>
      <c r="AB111" s="135">
        <v>4</v>
      </c>
      <c r="AC111" s="135">
        <v>3</v>
      </c>
      <c r="AD111" s="135">
        <v>3</v>
      </c>
      <c r="AE111" s="135">
        <v>4</v>
      </c>
      <c r="AF111" s="135">
        <v>4</v>
      </c>
      <c r="AG111" s="135">
        <v>3</v>
      </c>
      <c r="AH111" s="135">
        <v>3</v>
      </c>
      <c r="AI111" s="135">
        <v>1</v>
      </c>
      <c r="AJ111" s="135">
        <v>1</v>
      </c>
      <c r="AK111" s="145">
        <v>1</v>
      </c>
      <c r="AL111" s="135"/>
      <c r="AM111" s="135"/>
      <c r="AN111" s="135"/>
      <c r="AO111" s="135"/>
      <c r="AP111" s="135"/>
      <c r="AQ111" s="135"/>
      <c r="AR111" s="135"/>
      <c r="AS111" s="135"/>
    </row>
    <row r="112" spans="1:45" x14ac:dyDescent="0.35">
      <c r="A112" s="134" t="s">
        <v>27</v>
      </c>
      <c r="B112" s="134"/>
      <c r="C112" s="134" t="s">
        <v>142</v>
      </c>
      <c r="D112" s="134">
        <v>2022</v>
      </c>
      <c r="E112" s="134">
        <v>1</v>
      </c>
      <c r="F112" s="134"/>
      <c r="G112" s="134"/>
      <c r="H112" s="134">
        <v>4</v>
      </c>
      <c r="I112" s="134">
        <v>1</v>
      </c>
      <c r="J112" s="134"/>
      <c r="K112" s="134"/>
      <c r="L112" s="134">
        <v>3</v>
      </c>
      <c r="M112" s="134"/>
      <c r="N112" s="134">
        <v>3</v>
      </c>
      <c r="O112" s="134">
        <v>2</v>
      </c>
      <c r="P112" s="134">
        <v>3</v>
      </c>
      <c r="Q112" s="134">
        <v>3</v>
      </c>
      <c r="R112" s="134">
        <v>3</v>
      </c>
      <c r="S112" s="134">
        <v>3</v>
      </c>
      <c r="T112" s="134">
        <v>3</v>
      </c>
      <c r="U112" s="134">
        <v>2</v>
      </c>
      <c r="V112" s="134">
        <v>4</v>
      </c>
      <c r="W112" s="134">
        <v>2</v>
      </c>
      <c r="X112" s="134">
        <v>2</v>
      </c>
      <c r="Y112" s="134">
        <v>3</v>
      </c>
      <c r="Z112" s="134">
        <v>3</v>
      </c>
      <c r="AA112" s="134">
        <v>3</v>
      </c>
      <c r="AB112" s="134"/>
      <c r="AC112" s="134">
        <v>3</v>
      </c>
      <c r="AD112" s="134">
        <v>3</v>
      </c>
      <c r="AE112" s="134">
        <v>3</v>
      </c>
      <c r="AF112" s="134">
        <v>3</v>
      </c>
      <c r="AG112" s="134">
        <v>3</v>
      </c>
      <c r="AH112" s="134">
        <v>3</v>
      </c>
      <c r="AI112" s="134">
        <v>2</v>
      </c>
      <c r="AJ112" s="134">
        <v>2</v>
      </c>
      <c r="AK112" s="144">
        <v>1</v>
      </c>
      <c r="AL112" s="134"/>
      <c r="AM112" s="134"/>
      <c r="AN112" s="134"/>
      <c r="AO112" s="134"/>
      <c r="AP112" s="134"/>
      <c r="AQ112" s="134"/>
      <c r="AR112" s="134"/>
      <c r="AS112" s="134"/>
    </row>
    <row r="113" spans="1:45" x14ac:dyDescent="0.35">
      <c r="A113" s="135" t="s">
        <v>178</v>
      </c>
      <c r="B113" s="135"/>
      <c r="C113" s="135" t="s">
        <v>142</v>
      </c>
      <c r="D113" s="135">
        <v>2022</v>
      </c>
      <c r="E113" s="135">
        <v>1</v>
      </c>
      <c r="F113" s="135">
        <v>4</v>
      </c>
      <c r="G113" s="135">
        <v>4</v>
      </c>
      <c r="H113" s="135">
        <v>4</v>
      </c>
      <c r="I113" s="135">
        <v>1</v>
      </c>
      <c r="J113" s="135">
        <v>5</v>
      </c>
      <c r="K113" s="135">
        <v>5</v>
      </c>
      <c r="L113" s="135">
        <v>4</v>
      </c>
      <c r="M113" s="135">
        <v>4</v>
      </c>
      <c r="N113" s="135">
        <v>5</v>
      </c>
      <c r="O113" s="135">
        <v>3</v>
      </c>
      <c r="P113" s="135">
        <v>4</v>
      </c>
      <c r="Q113" s="135">
        <v>4</v>
      </c>
      <c r="R113" s="135">
        <v>4</v>
      </c>
      <c r="S113" s="135">
        <v>4</v>
      </c>
      <c r="T113" s="135">
        <v>4</v>
      </c>
      <c r="U113" s="135">
        <v>4</v>
      </c>
      <c r="V113" s="135">
        <v>4</v>
      </c>
      <c r="W113" s="135">
        <v>3</v>
      </c>
      <c r="X113" s="135">
        <v>1</v>
      </c>
      <c r="Y113" s="135">
        <v>4</v>
      </c>
      <c r="Z113" s="135">
        <v>4</v>
      </c>
      <c r="AA113" s="135">
        <v>3</v>
      </c>
      <c r="AB113" s="135">
        <v>4</v>
      </c>
      <c r="AC113" s="135">
        <v>4</v>
      </c>
      <c r="AD113" s="135">
        <v>4</v>
      </c>
      <c r="AE113" s="135">
        <v>3</v>
      </c>
      <c r="AF113" s="135">
        <v>4</v>
      </c>
      <c r="AG113" s="135">
        <v>4</v>
      </c>
      <c r="AH113" s="135">
        <v>2</v>
      </c>
      <c r="AI113" s="135">
        <v>1</v>
      </c>
      <c r="AJ113" s="135">
        <v>2</v>
      </c>
      <c r="AK113" s="145">
        <v>2</v>
      </c>
      <c r="AL113" s="135"/>
      <c r="AM113" s="135"/>
      <c r="AN113" s="135"/>
      <c r="AO113" s="135"/>
      <c r="AP113" s="135"/>
      <c r="AQ113" s="135"/>
      <c r="AR113" s="135"/>
      <c r="AS113" s="135"/>
    </row>
    <row r="114" spans="1:45" x14ac:dyDescent="0.35">
      <c r="A114" s="134" t="s">
        <v>178</v>
      </c>
      <c r="B114" s="134"/>
      <c r="C114" s="134" t="s">
        <v>142</v>
      </c>
      <c r="D114" s="134">
        <v>2022</v>
      </c>
      <c r="E114" s="134">
        <v>1</v>
      </c>
      <c r="F114" s="134">
        <v>4</v>
      </c>
      <c r="G114" s="134">
        <v>4</v>
      </c>
      <c r="H114" s="134">
        <v>4</v>
      </c>
      <c r="I114" s="134">
        <v>1</v>
      </c>
      <c r="J114" s="134">
        <v>5</v>
      </c>
      <c r="K114" s="134">
        <v>4</v>
      </c>
      <c r="L114" s="134">
        <v>3</v>
      </c>
      <c r="M114" s="134">
        <v>3</v>
      </c>
      <c r="N114" s="134">
        <v>4</v>
      </c>
      <c r="O114" s="134">
        <v>1</v>
      </c>
      <c r="P114" s="134">
        <v>4</v>
      </c>
      <c r="Q114" s="134">
        <v>4</v>
      </c>
      <c r="R114" s="134">
        <v>4</v>
      </c>
      <c r="S114" s="134">
        <v>4</v>
      </c>
      <c r="T114" s="134">
        <v>4</v>
      </c>
      <c r="U114" s="134">
        <v>4</v>
      </c>
      <c r="V114" s="134">
        <v>3</v>
      </c>
      <c r="W114" s="134">
        <v>3</v>
      </c>
      <c r="X114" s="134">
        <v>1</v>
      </c>
      <c r="Y114" s="134">
        <v>4</v>
      </c>
      <c r="Z114" s="134">
        <v>4</v>
      </c>
      <c r="AA114" s="134">
        <v>4</v>
      </c>
      <c r="AB114" s="134">
        <v>4</v>
      </c>
      <c r="AC114" s="134">
        <v>4</v>
      </c>
      <c r="AD114" s="134">
        <v>4</v>
      </c>
      <c r="AE114" s="134">
        <v>4</v>
      </c>
      <c r="AF114" s="134">
        <v>4</v>
      </c>
      <c r="AG114" s="134">
        <v>4</v>
      </c>
      <c r="AH114" s="134">
        <v>3</v>
      </c>
      <c r="AI114" s="134">
        <v>1</v>
      </c>
      <c r="AJ114" s="134">
        <v>1</v>
      </c>
      <c r="AK114" s="144">
        <v>2</v>
      </c>
      <c r="AL114" s="134"/>
      <c r="AM114" s="134"/>
      <c r="AN114" s="134"/>
      <c r="AO114" s="134"/>
      <c r="AP114" s="134"/>
      <c r="AQ114" s="134"/>
      <c r="AR114" s="134"/>
      <c r="AS114" s="134"/>
    </row>
    <row r="115" spans="1:45" x14ac:dyDescent="0.35">
      <c r="A115" s="135" t="s">
        <v>178</v>
      </c>
      <c r="B115" s="135"/>
      <c r="C115" s="135" t="s">
        <v>142</v>
      </c>
      <c r="D115" s="135">
        <v>2022</v>
      </c>
      <c r="E115" s="135">
        <v>2</v>
      </c>
      <c r="F115" s="135">
        <v>3</v>
      </c>
      <c r="G115" s="135">
        <v>4</v>
      </c>
      <c r="H115" s="135">
        <v>4</v>
      </c>
      <c r="I115" s="135">
        <v>2</v>
      </c>
      <c r="J115" s="135">
        <v>5</v>
      </c>
      <c r="K115" s="135">
        <v>4</v>
      </c>
      <c r="L115" s="135">
        <v>2</v>
      </c>
      <c r="M115" s="135">
        <v>1</v>
      </c>
      <c r="N115" s="135">
        <v>4</v>
      </c>
      <c r="O115" s="135">
        <v>2</v>
      </c>
      <c r="P115" s="135">
        <v>4</v>
      </c>
      <c r="Q115" s="135">
        <v>4</v>
      </c>
      <c r="R115" s="135">
        <v>4</v>
      </c>
      <c r="S115" s="135">
        <v>4</v>
      </c>
      <c r="T115" s="135">
        <v>4</v>
      </c>
      <c r="U115" s="135">
        <v>4</v>
      </c>
      <c r="V115" s="135">
        <v>4</v>
      </c>
      <c r="W115" s="135">
        <v>1</v>
      </c>
      <c r="X115" s="135">
        <v>1</v>
      </c>
      <c r="Y115" s="135">
        <v>4</v>
      </c>
      <c r="Z115" s="135">
        <v>4</v>
      </c>
      <c r="AA115" s="135">
        <v>4</v>
      </c>
      <c r="AB115" s="135">
        <v>4</v>
      </c>
      <c r="AC115" s="135">
        <v>4</v>
      </c>
      <c r="AD115" s="135">
        <v>4</v>
      </c>
      <c r="AE115" s="135">
        <v>4</v>
      </c>
      <c r="AF115" s="135">
        <v>4</v>
      </c>
      <c r="AG115" s="135">
        <v>4</v>
      </c>
      <c r="AH115" s="135">
        <v>1</v>
      </c>
      <c r="AI115" s="135">
        <v>2</v>
      </c>
      <c r="AJ115" s="135">
        <v>1</v>
      </c>
      <c r="AK115" s="145">
        <v>1</v>
      </c>
      <c r="AL115" s="135"/>
      <c r="AM115" s="135"/>
      <c r="AN115" s="135"/>
      <c r="AO115" s="135"/>
      <c r="AP115" s="135"/>
      <c r="AQ115" s="135"/>
      <c r="AR115" s="135"/>
      <c r="AS115" s="135"/>
    </row>
    <row r="116" spans="1:45" x14ac:dyDescent="0.35">
      <c r="A116" s="134" t="s">
        <v>27</v>
      </c>
      <c r="B116" s="134"/>
      <c r="C116" s="134" t="s">
        <v>142</v>
      </c>
      <c r="D116" s="134">
        <v>2022</v>
      </c>
      <c r="E116" s="134">
        <v>1</v>
      </c>
      <c r="F116" s="134">
        <v>4</v>
      </c>
      <c r="G116" s="134">
        <v>4</v>
      </c>
      <c r="H116" s="134">
        <v>4</v>
      </c>
      <c r="I116" s="134">
        <v>1</v>
      </c>
      <c r="J116" s="134">
        <v>4</v>
      </c>
      <c r="K116" s="134">
        <v>4</v>
      </c>
      <c r="L116" s="134">
        <v>2</v>
      </c>
      <c r="M116" s="134">
        <v>3</v>
      </c>
      <c r="N116" s="134">
        <v>4</v>
      </c>
      <c r="O116" s="134">
        <v>2</v>
      </c>
      <c r="P116" s="134">
        <v>3</v>
      </c>
      <c r="Q116" s="134">
        <v>3</v>
      </c>
      <c r="R116" s="134">
        <v>4</v>
      </c>
      <c r="S116" s="134">
        <v>4</v>
      </c>
      <c r="T116" s="134">
        <v>3</v>
      </c>
      <c r="U116" s="134">
        <v>4</v>
      </c>
      <c r="V116" s="134">
        <v>2</v>
      </c>
      <c r="W116" s="134">
        <v>4</v>
      </c>
      <c r="X116" s="134">
        <v>1</v>
      </c>
      <c r="Y116" s="134">
        <v>4</v>
      </c>
      <c r="Z116" s="134">
        <v>4</v>
      </c>
      <c r="AA116" s="134">
        <v>4</v>
      </c>
      <c r="AB116" s="134">
        <v>4</v>
      </c>
      <c r="AC116" s="134">
        <v>4</v>
      </c>
      <c r="AD116" s="134">
        <v>4</v>
      </c>
      <c r="AE116" s="134">
        <v>3</v>
      </c>
      <c r="AF116" s="134">
        <v>4</v>
      </c>
      <c r="AG116" s="134">
        <v>4</v>
      </c>
      <c r="AH116" s="134">
        <v>3</v>
      </c>
      <c r="AI116" s="134">
        <v>1</v>
      </c>
      <c r="AJ116" s="134">
        <v>2</v>
      </c>
      <c r="AK116" s="144">
        <v>1</v>
      </c>
      <c r="AL116" s="134"/>
      <c r="AM116" s="134"/>
      <c r="AN116" s="134"/>
      <c r="AO116" s="134"/>
      <c r="AP116" s="134"/>
      <c r="AQ116" s="134"/>
      <c r="AR116" s="134"/>
      <c r="AS116" s="134"/>
    </row>
    <row r="117" spans="1:45" x14ac:dyDescent="0.35">
      <c r="A117" s="135" t="s">
        <v>27</v>
      </c>
      <c r="B117" s="135"/>
      <c r="C117" s="135" t="s">
        <v>142</v>
      </c>
      <c r="D117" s="135">
        <v>2022</v>
      </c>
      <c r="E117" s="135">
        <v>2</v>
      </c>
      <c r="F117" s="135">
        <v>4</v>
      </c>
      <c r="G117" s="135">
        <v>4</v>
      </c>
      <c r="H117" s="135">
        <v>4</v>
      </c>
      <c r="I117" s="135">
        <v>1</v>
      </c>
      <c r="J117" s="135">
        <v>4</v>
      </c>
      <c r="K117" s="135">
        <v>4</v>
      </c>
      <c r="L117" s="135">
        <v>4</v>
      </c>
      <c r="M117" s="135">
        <v>4</v>
      </c>
      <c r="N117" s="135">
        <v>4</v>
      </c>
      <c r="O117" s="135">
        <v>4</v>
      </c>
      <c r="P117" s="135">
        <v>4</v>
      </c>
      <c r="Q117" s="135">
        <v>4</v>
      </c>
      <c r="R117" s="135">
        <v>4</v>
      </c>
      <c r="S117" s="135">
        <v>4</v>
      </c>
      <c r="T117" s="135">
        <v>4</v>
      </c>
      <c r="U117" s="135">
        <v>4</v>
      </c>
      <c r="V117" s="135">
        <v>4</v>
      </c>
      <c r="W117" s="135">
        <v>1</v>
      </c>
      <c r="X117" s="135">
        <v>1</v>
      </c>
      <c r="Y117" s="135">
        <v>4</v>
      </c>
      <c r="Z117" s="135">
        <v>4</v>
      </c>
      <c r="AA117" s="135">
        <v>4</v>
      </c>
      <c r="AB117" s="135">
        <v>4</v>
      </c>
      <c r="AC117" s="135">
        <v>4</v>
      </c>
      <c r="AD117" s="135">
        <v>4</v>
      </c>
      <c r="AE117" s="135">
        <v>4</v>
      </c>
      <c r="AF117" s="135">
        <v>4</v>
      </c>
      <c r="AG117" s="135">
        <v>4</v>
      </c>
      <c r="AH117" s="135">
        <v>2</v>
      </c>
      <c r="AI117" s="135">
        <v>1</v>
      </c>
      <c r="AJ117" s="135">
        <v>2</v>
      </c>
      <c r="AK117" s="145">
        <v>3</v>
      </c>
      <c r="AL117" s="135"/>
      <c r="AM117" s="135"/>
      <c r="AN117" s="135"/>
      <c r="AO117" s="135"/>
      <c r="AP117" s="135"/>
      <c r="AQ117" s="135"/>
      <c r="AR117" s="135"/>
      <c r="AS117" s="135"/>
    </row>
    <row r="118" spans="1:45" x14ac:dyDescent="0.35">
      <c r="A118" s="134" t="s">
        <v>27</v>
      </c>
      <c r="B118" s="134"/>
      <c r="C118" s="134" t="s">
        <v>142</v>
      </c>
      <c r="D118" s="134">
        <v>2022</v>
      </c>
      <c r="E118" s="134">
        <v>1</v>
      </c>
      <c r="F118" s="134">
        <v>3</v>
      </c>
      <c r="G118" s="134">
        <v>3</v>
      </c>
      <c r="H118" s="134">
        <v>2</v>
      </c>
      <c r="I118" s="134">
        <v>2</v>
      </c>
      <c r="J118" s="134">
        <v>3</v>
      </c>
      <c r="K118" s="134">
        <v>3</v>
      </c>
      <c r="L118" s="134">
        <v>2</v>
      </c>
      <c r="M118" s="134">
        <v>3</v>
      </c>
      <c r="N118" s="134">
        <v>3</v>
      </c>
      <c r="O118" s="134">
        <v>2</v>
      </c>
      <c r="P118" s="134">
        <v>3</v>
      </c>
      <c r="Q118" s="134">
        <v>4</v>
      </c>
      <c r="R118" s="134">
        <v>4</v>
      </c>
      <c r="S118" s="134">
        <v>2</v>
      </c>
      <c r="T118" s="134">
        <v>3</v>
      </c>
      <c r="U118" s="134">
        <v>2</v>
      </c>
      <c r="V118" s="134">
        <v>2</v>
      </c>
      <c r="W118" s="134">
        <v>4</v>
      </c>
      <c r="X118" s="134">
        <v>3</v>
      </c>
      <c r="Y118" s="134">
        <v>3</v>
      </c>
      <c r="Z118" s="134">
        <v>3</v>
      </c>
      <c r="AA118" s="134">
        <v>2</v>
      </c>
      <c r="AB118" s="134">
        <v>3</v>
      </c>
      <c r="AC118" s="134">
        <v>1</v>
      </c>
      <c r="AD118" s="134">
        <v>2</v>
      </c>
      <c r="AE118" s="134">
        <v>3</v>
      </c>
      <c r="AF118" s="134">
        <v>3</v>
      </c>
      <c r="AG118" s="134">
        <v>2</v>
      </c>
      <c r="AH118" s="134">
        <v>3</v>
      </c>
      <c r="AI118" s="134">
        <v>2</v>
      </c>
      <c r="AJ118" s="134">
        <v>2</v>
      </c>
      <c r="AK118" s="144">
        <v>3</v>
      </c>
      <c r="AL118" s="134"/>
      <c r="AM118" s="134"/>
      <c r="AN118" s="134"/>
      <c r="AO118" s="134"/>
      <c r="AP118" s="134"/>
      <c r="AQ118" s="134"/>
      <c r="AR118" s="134"/>
      <c r="AS118" s="134"/>
    </row>
    <row r="119" spans="1:45" x14ac:dyDescent="0.35">
      <c r="A119" s="135" t="s">
        <v>178</v>
      </c>
      <c r="B119" s="135"/>
      <c r="C119" s="135" t="s">
        <v>142</v>
      </c>
      <c r="D119" s="135">
        <v>2022</v>
      </c>
      <c r="E119" s="135">
        <v>2</v>
      </c>
      <c r="F119" s="135">
        <v>4</v>
      </c>
      <c r="G119" s="135">
        <v>3</v>
      </c>
      <c r="H119" s="135">
        <v>3</v>
      </c>
      <c r="I119" s="135">
        <v>1</v>
      </c>
      <c r="J119" s="135">
        <v>5</v>
      </c>
      <c r="K119" s="135">
        <v>4</v>
      </c>
      <c r="L119" s="135">
        <v>4</v>
      </c>
      <c r="M119" s="135">
        <v>3</v>
      </c>
      <c r="N119" s="135">
        <v>3</v>
      </c>
      <c r="O119" s="135">
        <v>1</v>
      </c>
      <c r="P119" s="135">
        <v>4</v>
      </c>
      <c r="Q119" s="135">
        <v>4</v>
      </c>
      <c r="R119" s="135">
        <v>3</v>
      </c>
      <c r="S119" s="135">
        <v>3</v>
      </c>
      <c r="T119" s="135">
        <v>3</v>
      </c>
      <c r="U119" s="135">
        <v>4</v>
      </c>
      <c r="V119" s="135">
        <v>3</v>
      </c>
      <c r="W119" s="135">
        <v>1</v>
      </c>
      <c r="X119" s="135">
        <v>1</v>
      </c>
      <c r="Y119" s="135">
        <v>4</v>
      </c>
      <c r="Z119" s="135">
        <v>4</v>
      </c>
      <c r="AA119" s="135">
        <v>3</v>
      </c>
      <c r="AB119" s="135">
        <v>3</v>
      </c>
      <c r="AC119" s="135">
        <v>1</v>
      </c>
      <c r="AD119" s="135">
        <v>1</v>
      </c>
      <c r="AE119" s="135">
        <v>1</v>
      </c>
      <c r="AF119" s="135">
        <v>4</v>
      </c>
      <c r="AG119" s="135">
        <v>4</v>
      </c>
      <c r="AH119" s="135">
        <v>1</v>
      </c>
      <c r="AI119" s="135">
        <v>1</v>
      </c>
      <c r="AJ119" s="135">
        <v>1</v>
      </c>
      <c r="AK119" s="145">
        <v>1</v>
      </c>
      <c r="AL119" s="135"/>
      <c r="AM119" s="135"/>
      <c r="AN119" s="135"/>
      <c r="AO119" s="135"/>
      <c r="AP119" s="135"/>
      <c r="AQ119" s="135"/>
      <c r="AR119" s="135"/>
      <c r="AS119" s="135"/>
    </row>
    <row r="120" spans="1:45" x14ac:dyDescent="0.35">
      <c r="A120" s="134" t="s">
        <v>178</v>
      </c>
      <c r="B120" s="134"/>
      <c r="C120" s="134" t="s">
        <v>142</v>
      </c>
      <c r="D120" s="134">
        <v>2022</v>
      </c>
      <c r="E120" s="134">
        <v>2</v>
      </c>
      <c r="F120" s="134">
        <v>4</v>
      </c>
      <c r="G120" s="134">
        <v>4</v>
      </c>
      <c r="H120" s="134">
        <v>4</v>
      </c>
      <c r="I120" s="134">
        <v>1</v>
      </c>
      <c r="J120" s="134">
        <v>5</v>
      </c>
      <c r="K120" s="134">
        <v>5</v>
      </c>
      <c r="L120" s="134">
        <v>3</v>
      </c>
      <c r="M120" s="134">
        <v>3</v>
      </c>
      <c r="N120" s="134">
        <v>4</v>
      </c>
      <c r="O120" s="134">
        <v>1</v>
      </c>
      <c r="P120" s="134">
        <v>4</v>
      </c>
      <c r="Q120" s="134">
        <v>4</v>
      </c>
      <c r="R120" s="134">
        <v>4</v>
      </c>
      <c r="S120" s="134">
        <v>4</v>
      </c>
      <c r="T120" s="134">
        <v>4</v>
      </c>
      <c r="U120" s="134">
        <v>4</v>
      </c>
      <c r="V120" s="134">
        <v>4</v>
      </c>
      <c r="W120" s="134">
        <v>1</v>
      </c>
      <c r="X120" s="134">
        <v>1</v>
      </c>
      <c r="Y120" s="134">
        <v>4</v>
      </c>
      <c r="Z120" s="134">
        <v>4</v>
      </c>
      <c r="AA120" s="134">
        <v>5</v>
      </c>
      <c r="AB120" s="134">
        <v>4</v>
      </c>
      <c r="AC120" s="134">
        <v>4</v>
      </c>
      <c r="AD120" s="134">
        <v>4</v>
      </c>
      <c r="AE120" s="134">
        <v>4</v>
      </c>
      <c r="AF120" s="134">
        <v>4</v>
      </c>
      <c r="AG120" s="134">
        <v>4</v>
      </c>
      <c r="AH120" s="134">
        <v>1</v>
      </c>
      <c r="AI120" s="134">
        <v>2</v>
      </c>
      <c r="AJ120" s="134">
        <v>1</v>
      </c>
      <c r="AK120" s="144">
        <v>1</v>
      </c>
      <c r="AL120" s="134"/>
      <c r="AM120" s="134"/>
      <c r="AN120" s="134"/>
      <c r="AO120" s="134"/>
      <c r="AP120" s="134"/>
      <c r="AQ120" s="134"/>
      <c r="AR120" s="134"/>
      <c r="AS120" s="134"/>
    </row>
    <row r="121" spans="1:45" x14ac:dyDescent="0.35">
      <c r="A121" s="135" t="s">
        <v>27</v>
      </c>
      <c r="B121" s="135"/>
      <c r="C121" s="135" t="s">
        <v>142</v>
      </c>
      <c r="D121" s="135">
        <v>2022</v>
      </c>
      <c r="E121" s="135">
        <v>1</v>
      </c>
      <c r="F121" s="135">
        <v>4</v>
      </c>
      <c r="G121" s="135">
        <v>4</v>
      </c>
      <c r="H121" s="135">
        <v>4</v>
      </c>
      <c r="I121" s="135">
        <v>1</v>
      </c>
      <c r="J121" s="135">
        <v>4</v>
      </c>
      <c r="K121" s="135">
        <v>4</v>
      </c>
      <c r="L121" s="135">
        <v>4</v>
      </c>
      <c r="M121" s="135">
        <v>4</v>
      </c>
      <c r="N121" s="135">
        <v>4</v>
      </c>
      <c r="O121" s="135">
        <v>1</v>
      </c>
      <c r="P121" s="135">
        <v>4</v>
      </c>
      <c r="Q121" s="135">
        <v>4</v>
      </c>
      <c r="R121" s="135">
        <v>4</v>
      </c>
      <c r="S121" s="135">
        <v>4</v>
      </c>
      <c r="T121" s="135">
        <v>4</v>
      </c>
      <c r="U121" s="135">
        <v>4</v>
      </c>
      <c r="V121" s="135">
        <v>4</v>
      </c>
      <c r="W121" s="135">
        <v>1</v>
      </c>
      <c r="X121" s="135">
        <v>1</v>
      </c>
      <c r="Y121" s="135">
        <v>4</v>
      </c>
      <c r="Z121" s="135">
        <v>4</v>
      </c>
      <c r="AA121" s="135">
        <v>4</v>
      </c>
      <c r="AB121" s="135">
        <v>4</v>
      </c>
      <c r="AC121" s="135">
        <v>4</v>
      </c>
      <c r="AD121" s="135">
        <v>4</v>
      </c>
      <c r="AE121" s="135">
        <v>4</v>
      </c>
      <c r="AF121" s="135">
        <v>4</v>
      </c>
      <c r="AG121" s="135">
        <v>4</v>
      </c>
      <c r="AH121" s="135">
        <v>2</v>
      </c>
      <c r="AI121" s="135">
        <v>2</v>
      </c>
      <c r="AJ121" s="135">
        <v>2</v>
      </c>
      <c r="AK121" s="145">
        <v>2</v>
      </c>
      <c r="AL121" s="135"/>
      <c r="AM121" s="135"/>
      <c r="AN121" s="135"/>
      <c r="AO121" s="135"/>
      <c r="AP121" s="135"/>
      <c r="AQ121" s="135"/>
      <c r="AR121" s="135"/>
      <c r="AS121" s="135"/>
    </row>
    <row r="122" spans="1:45" x14ac:dyDescent="0.35">
      <c r="A122" s="134" t="s">
        <v>178</v>
      </c>
      <c r="B122" s="134"/>
      <c r="C122" s="134" t="s">
        <v>142</v>
      </c>
      <c r="D122" s="134">
        <v>2022</v>
      </c>
      <c r="E122" s="134">
        <v>1</v>
      </c>
      <c r="F122" s="134">
        <v>5</v>
      </c>
      <c r="G122" s="134">
        <v>4</v>
      </c>
      <c r="H122" s="134">
        <v>3</v>
      </c>
      <c r="I122" s="134">
        <v>2</v>
      </c>
      <c r="J122" s="134">
        <v>5</v>
      </c>
      <c r="K122" s="134">
        <v>4</v>
      </c>
      <c r="L122" s="134">
        <v>3</v>
      </c>
      <c r="M122" s="134">
        <v>3</v>
      </c>
      <c r="N122" s="134">
        <v>3</v>
      </c>
      <c r="O122" s="134">
        <v>2</v>
      </c>
      <c r="P122" s="134">
        <v>4</v>
      </c>
      <c r="Q122" s="134">
        <v>4</v>
      </c>
      <c r="R122" s="134">
        <v>3</v>
      </c>
      <c r="S122" s="134">
        <v>3</v>
      </c>
      <c r="T122" s="134">
        <v>4</v>
      </c>
      <c r="U122" s="134">
        <v>4</v>
      </c>
      <c r="V122" s="134">
        <v>3</v>
      </c>
      <c r="W122" s="134">
        <v>1</v>
      </c>
      <c r="X122" s="134">
        <v>1</v>
      </c>
      <c r="Y122" s="134">
        <v>4</v>
      </c>
      <c r="Z122" s="134">
        <v>4</v>
      </c>
      <c r="AA122" s="134">
        <v>3</v>
      </c>
      <c r="AB122" s="134">
        <v>4</v>
      </c>
      <c r="AC122" s="134">
        <v>3</v>
      </c>
      <c r="AD122" s="134">
        <v>4</v>
      </c>
      <c r="AE122" s="134">
        <v>4</v>
      </c>
      <c r="AF122" s="134">
        <v>4</v>
      </c>
      <c r="AG122" s="134">
        <v>4</v>
      </c>
      <c r="AH122" s="134">
        <v>1</v>
      </c>
      <c r="AI122" s="134">
        <v>1</v>
      </c>
      <c r="AJ122" s="134">
        <v>2</v>
      </c>
      <c r="AK122" s="144">
        <v>2</v>
      </c>
      <c r="AL122" s="134"/>
      <c r="AM122" s="134"/>
      <c r="AN122" s="134"/>
      <c r="AO122" s="134"/>
      <c r="AP122" s="134"/>
      <c r="AQ122" s="134"/>
      <c r="AR122" s="134"/>
      <c r="AS122" s="134"/>
    </row>
    <row r="123" spans="1:45" x14ac:dyDescent="0.35">
      <c r="A123" s="135" t="s">
        <v>27</v>
      </c>
      <c r="B123" s="135"/>
      <c r="C123" s="135" t="s">
        <v>142</v>
      </c>
      <c r="D123" s="135">
        <v>2022</v>
      </c>
      <c r="E123" s="135">
        <v>2</v>
      </c>
      <c r="F123" s="135">
        <v>4</v>
      </c>
      <c r="G123" s="135">
        <v>4</v>
      </c>
      <c r="H123" s="135">
        <v>4</v>
      </c>
      <c r="I123" s="135">
        <v>1</v>
      </c>
      <c r="J123" s="135">
        <v>4</v>
      </c>
      <c r="K123" s="135">
        <v>4</v>
      </c>
      <c r="L123" s="135">
        <v>4</v>
      </c>
      <c r="M123" s="135">
        <v>4</v>
      </c>
      <c r="N123" s="135">
        <v>4</v>
      </c>
      <c r="O123" s="135">
        <v>1</v>
      </c>
      <c r="P123" s="135">
        <v>4</v>
      </c>
      <c r="Q123" s="135">
        <v>4</v>
      </c>
      <c r="R123" s="135">
        <v>4</v>
      </c>
      <c r="S123" s="135">
        <v>4</v>
      </c>
      <c r="T123" s="135">
        <v>4</v>
      </c>
      <c r="U123" s="135">
        <v>4</v>
      </c>
      <c r="V123" s="135">
        <v>4</v>
      </c>
      <c r="W123" s="135">
        <v>1</v>
      </c>
      <c r="X123" s="135">
        <v>1</v>
      </c>
      <c r="Y123" s="135">
        <v>4</v>
      </c>
      <c r="Z123" s="135">
        <v>4</v>
      </c>
      <c r="AA123" s="135">
        <v>4</v>
      </c>
      <c r="AB123" s="135"/>
      <c r="AC123" s="135">
        <v>4</v>
      </c>
      <c r="AD123" s="135">
        <v>4</v>
      </c>
      <c r="AE123" s="135">
        <v>4</v>
      </c>
      <c r="AF123" s="135">
        <v>4</v>
      </c>
      <c r="AG123" s="135">
        <v>4</v>
      </c>
      <c r="AH123" s="135">
        <v>2</v>
      </c>
      <c r="AI123" s="135">
        <v>1</v>
      </c>
      <c r="AJ123" s="135">
        <v>1</v>
      </c>
      <c r="AK123" s="145">
        <v>1</v>
      </c>
      <c r="AL123" s="135"/>
      <c r="AM123" s="135"/>
      <c r="AN123" s="135"/>
      <c r="AO123" s="135"/>
      <c r="AP123" s="135"/>
      <c r="AQ123" s="135"/>
      <c r="AR123" s="135"/>
      <c r="AS123" s="135"/>
    </row>
    <row r="124" spans="1:45" x14ac:dyDescent="0.35">
      <c r="A124" s="134" t="s">
        <v>27</v>
      </c>
      <c r="B124" s="134"/>
      <c r="C124" s="134" t="s">
        <v>142</v>
      </c>
      <c r="D124" s="134">
        <v>2022</v>
      </c>
      <c r="E124" s="134" t="s">
        <v>169</v>
      </c>
      <c r="F124" s="134">
        <v>3</v>
      </c>
      <c r="G124" s="134">
        <v>4</v>
      </c>
      <c r="H124" s="134">
        <v>3</v>
      </c>
      <c r="I124" s="134">
        <v>4</v>
      </c>
      <c r="J124" s="134">
        <v>3</v>
      </c>
      <c r="K124" s="134">
        <v>3</v>
      </c>
      <c r="L124" s="134">
        <v>4</v>
      </c>
      <c r="M124" s="134">
        <v>4</v>
      </c>
      <c r="N124" s="134">
        <v>3</v>
      </c>
      <c r="O124" s="134">
        <v>4</v>
      </c>
      <c r="P124" s="134">
        <v>3</v>
      </c>
      <c r="Q124" s="134">
        <v>3</v>
      </c>
      <c r="R124" s="134">
        <v>3</v>
      </c>
      <c r="S124" s="134">
        <v>3</v>
      </c>
      <c r="T124" s="134">
        <v>3</v>
      </c>
      <c r="U124" s="134">
        <v>4</v>
      </c>
      <c r="V124" s="134">
        <v>4</v>
      </c>
      <c r="W124" s="134">
        <v>4</v>
      </c>
      <c r="X124" s="134">
        <v>1</v>
      </c>
      <c r="Y124" s="134">
        <v>3</v>
      </c>
      <c r="Z124" s="134">
        <v>4</v>
      </c>
      <c r="AA124" s="134">
        <v>3</v>
      </c>
      <c r="AB124" s="134">
        <v>4</v>
      </c>
      <c r="AC124" s="134">
        <v>4</v>
      </c>
      <c r="AD124" s="134">
        <v>1</v>
      </c>
      <c r="AE124" s="134">
        <v>4</v>
      </c>
      <c r="AF124" s="134">
        <v>3</v>
      </c>
      <c r="AG124" s="134">
        <v>4</v>
      </c>
      <c r="AH124" s="134">
        <v>3</v>
      </c>
      <c r="AI124" s="134">
        <v>1</v>
      </c>
      <c r="AJ124" s="134">
        <v>1</v>
      </c>
      <c r="AK124" s="144">
        <v>3</v>
      </c>
      <c r="AL124" s="134"/>
      <c r="AM124" s="134"/>
      <c r="AN124" s="134"/>
      <c r="AO124" s="134"/>
      <c r="AP124" s="134"/>
      <c r="AQ124" s="134"/>
      <c r="AR124" s="134"/>
      <c r="AS124" s="134"/>
    </row>
    <row r="125" spans="1:45" x14ac:dyDescent="0.35">
      <c r="A125" s="135" t="s">
        <v>27</v>
      </c>
      <c r="B125" s="135"/>
      <c r="C125" s="135" t="s">
        <v>142</v>
      </c>
      <c r="D125" s="135">
        <v>2022</v>
      </c>
      <c r="E125" s="135">
        <v>2</v>
      </c>
      <c r="F125" s="135">
        <v>4</v>
      </c>
      <c r="G125" s="135">
        <v>4</v>
      </c>
      <c r="H125" s="135">
        <v>4</v>
      </c>
      <c r="I125" s="135">
        <v>1</v>
      </c>
      <c r="J125" s="135">
        <v>4</v>
      </c>
      <c r="K125" s="135">
        <v>4</v>
      </c>
      <c r="L125" s="135">
        <v>3</v>
      </c>
      <c r="M125" s="135">
        <v>4</v>
      </c>
      <c r="N125" s="135">
        <v>4</v>
      </c>
      <c r="O125" s="135">
        <v>2</v>
      </c>
      <c r="P125" s="135">
        <v>4</v>
      </c>
      <c r="Q125" s="135">
        <v>4</v>
      </c>
      <c r="R125" s="135">
        <v>4</v>
      </c>
      <c r="S125" s="135">
        <v>4</v>
      </c>
      <c r="T125" s="135">
        <v>4</v>
      </c>
      <c r="U125" s="135">
        <v>4</v>
      </c>
      <c r="V125" s="135">
        <v>4</v>
      </c>
      <c r="W125" s="135">
        <v>1</v>
      </c>
      <c r="X125" s="135">
        <v>1</v>
      </c>
      <c r="Y125" s="135">
        <v>4</v>
      </c>
      <c r="Z125" s="135">
        <v>4</v>
      </c>
      <c r="AA125" s="135">
        <v>4</v>
      </c>
      <c r="AB125" s="135">
        <v>4</v>
      </c>
      <c r="AC125" s="135">
        <v>4</v>
      </c>
      <c r="AD125" s="135">
        <v>4</v>
      </c>
      <c r="AE125" s="135">
        <v>4</v>
      </c>
      <c r="AF125" s="135">
        <v>4</v>
      </c>
      <c r="AG125" s="135">
        <v>4</v>
      </c>
      <c r="AH125" s="135">
        <v>1</v>
      </c>
      <c r="AI125" s="135">
        <v>2</v>
      </c>
      <c r="AJ125" s="135">
        <v>2</v>
      </c>
      <c r="AK125" s="145">
        <v>1</v>
      </c>
      <c r="AL125" s="135"/>
      <c r="AM125" s="135"/>
      <c r="AN125" s="135"/>
      <c r="AO125" s="135"/>
      <c r="AP125" s="135"/>
      <c r="AQ125" s="135"/>
      <c r="AR125" s="135"/>
      <c r="AS125" s="135"/>
    </row>
    <row r="126" spans="1:45" x14ac:dyDescent="0.35">
      <c r="A126" s="134" t="s">
        <v>27</v>
      </c>
      <c r="B126" s="134"/>
      <c r="C126" s="134" t="s">
        <v>142</v>
      </c>
      <c r="D126" s="134">
        <v>2022</v>
      </c>
      <c r="E126" s="134">
        <v>2</v>
      </c>
      <c r="F126" s="134">
        <v>4</v>
      </c>
      <c r="G126" s="134">
        <v>4</v>
      </c>
      <c r="H126" s="134">
        <v>4</v>
      </c>
      <c r="I126" s="134">
        <v>1</v>
      </c>
      <c r="J126" s="134">
        <v>4</v>
      </c>
      <c r="K126" s="134">
        <v>4</v>
      </c>
      <c r="L126" s="134">
        <v>4</v>
      </c>
      <c r="M126" s="134">
        <v>4</v>
      </c>
      <c r="N126" s="134">
        <v>4</v>
      </c>
      <c r="O126" s="134">
        <v>4</v>
      </c>
      <c r="P126" s="134">
        <v>4</v>
      </c>
      <c r="Q126" s="134">
        <v>4</v>
      </c>
      <c r="R126" s="134">
        <v>4</v>
      </c>
      <c r="S126" s="134">
        <v>4</v>
      </c>
      <c r="T126" s="134">
        <v>4</v>
      </c>
      <c r="U126" s="134">
        <v>4</v>
      </c>
      <c r="V126" s="134">
        <v>4</v>
      </c>
      <c r="W126" s="134">
        <v>1</v>
      </c>
      <c r="X126" s="134">
        <v>1</v>
      </c>
      <c r="Y126" s="134">
        <v>4</v>
      </c>
      <c r="Z126" s="134">
        <v>4</v>
      </c>
      <c r="AA126" s="134">
        <v>4</v>
      </c>
      <c r="AB126" s="134">
        <v>4</v>
      </c>
      <c r="AC126" s="134">
        <v>4</v>
      </c>
      <c r="AD126" s="134">
        <v>3</v>
      </c>
      <c r="AE126" s="134">
        <v>4</v>
      </c>
      <c r="AF126" s="134">
        <v>4</v>
      </c>
      <c r="AG126" s="134">
        <v>4</v>
      </c>
      <c r="AH126" s="134">
        <v>3</v>
      </c>
      <c r="AI126" s="134">
        <v>1</v>
      </c>
      <c r="AJ126" s="134">
        <v>1</v>
      </c>
      <c r="AK126" s="144">
        <v>1</v>
      </c>
      <c r="AL126" s="134"/>
      <c r="AM126" s="134"/>
      <c r="AN126" s="134"/>
      <c r="AO126" s="134"/>
      <c r="AP126" s="134"/>
      <c r="AQ126" s="134"/>
      <c r="AR126" s="134"/>
      <c r="AS126" s="134"/>
    </row>
    <row r="127" spans="1:45" x14ac:dyDescent="0.35">
      <c r="A127" s="135" t="s">
        <v>27</v>
      </c>
      <c r="B127" s="135"/>
      <c r="C127" s="135" t="s">
        <v>142</v>
      </c>
      <c r="D127" s="135">
        <v>2022</v>
      </c>
      <c r="E127" s="135">
        <v>2</v>
      </c>
      <c r="F127" s="135">
        <v>4</v>
      </c>
      <c r="G127" s="135">
        <v>4</v>
      </c>
      <c r="H127" s="135">
        <v>4</v>
      </c>
      <c r="I127" s="135">
        <v>1</v>
      </c>
      <c r="J127" s="135">
        <v>4</v>
      </c>
      <c r="K127" s="135">
        <v>4</v>
      </c>
      <c r="L127" s="135">
        <v>5</v>
      </c>
      <c r="M127" s="135">
        <v>4</v>
      </c>
      <c r="N127" s="135">
        <v>4</v>
      </c>
      <c r="O127" s="135">
        <v>4</v>
      </c>
      <c r="P127" s="135">
        <v>4</v>
      </c>
      <c r="Q127" s="135">
        <v>4</v>
      </c>
      <c r="R127" s="135">
        <v>4</v>
      </c>
      <c r="S127" s="135">
        <v>4</v>
      </c>
      <c r="T127" s="135">
        <v>4</v>
      </c>
      <c r="U127" s="135">
        <v>4</v>
      </c>
      <c r="V127" s="135">
        <v>4</v>
      </c>
      <c r="W127" s="135">
        <v>1</v>
      </c>
      <c r="X127" s="135">
        <v>1</v>
      </c>
      <c r="Y127" s="135">
        <v>4</v>
      </c>
      <c r="Z127" s="135">
        <v>4</v>
      </c>
      <c r="AA127" s="135">
        <v>4</v>
      </c>
      <c r="AB127" s="135">
        <v>4</v>
      </c>
      <c r="AC127" s="135">
        <v>4</v>
      </c>
      <c r="AD127" s="135">
        <v>4</v>
      </c>
      <c r="AE127" s="135">
        <v>4</v>
      </c>
      <c r="AF127" s="135">
        <v>4</v>
      </c>
      <c r="AG127" s="135">
        <v>4</v>
      </c>
      <c r="AH127" s="135">
        <v>3</v>
      </c>
      <c r="AI127" s="135">
        <v>1</v>
      </c>
      <c r="AJ127" s="135">
        <v>1</v>
      </c>
      <c r="AK127" s="145">
        <v>1</v>
      </c>
      <c r="AL127" s="135"/>
      <c r="AM127" s="135"/>
      <c r="AN127" s="135"/>
      <c r="AO127" s="135"/>
      <c r="AP127" s="135"/>
      <c r="AQ127" s="135"/>
      <c r="AR127" s="135"/>
      <c r="AS127" s="135"/>
    </row>
    <row r="128" spans="1:45" x14ac:dyDescent="0.35">
      <c r="A128" s="134" t="s">
        <v>27</v>
      </c>
      <c r="B128" s="134"/>
      <c r="C128" s="134" t="s">
        <v>142</v>
      </c>
      <c r="D128" s="134">
        <v>2022</v>
      </c>
      <c r="E128" s="134">
        <v>2</v>
      </c>
      <c r="F128" s="134">
        <v>3</v>
      </c>
      <c r="G128" s="134">
        <v>3</v>
      </c>
      <c r="H128" s="134">
        <v>3</v>
      </c>
      <c r="I128" s="134">
        <v>2</v>
      </c>
      <c r="J128" s="134">
        <v>3</v>
      </c>
      <c r="K128" s="134">
        <v>2</v>
      </c>
      <c r="L128" s="134">
        <v>1</v>
      </c>
      <c r="M128" s="134">
        <v>3</v>
      </c>
      <c r="N128" s="134">
        <v>4</v>
      </c>
      <c r="O128" s="134">
        <v>2</v>
      </c>
      <c r="P128" s="134">
        <v>2</v>
      </c>
      <c r="Q128" s="134">
        <v>2</v>
      </c>
      <c r="R128" s="134">
        <v>1</v>
      </c>
      <c r="S128" s="134">
        <v>2</v>
      </c>
      <c r="T128" s="134">
        <v>2</v>
      </c>
      <c r="U128" s="134">
        <v>2</v>
      </c>
      <c r="V128" s="134">
        <v>2</v>
      </c>
      <c r="W128" s="134">
        <v>4</v>
      </c>
      <c r="X128" s="134">
        <v>2</v>
      </c>
      <c r="Y128" s="134">
        <v>2</v>
      </c>
      <c r="Z128" s="134">
        <v>1</v>
      </c>
      <c r="AA128" s="134">
        <v>2</v>
      </c>
      <c r="AB128" s="134">
        <v>3</v>
      </c>
      <c r="AC128" s="134">
        <v>3</v>
      </c>
      <c r="AD128" s="134">
        <v>1</v>
      </c>
      <c r="AE128" s="134">
        <v>1</v>
      </c>
      <c r="AF128" s="134">
        <v>3</v>
      </c>
      <c r="AG128" s="134">
        <v>2</v>
      </c>
      <c r="AH128" s="134">
        <v>3</v>
      </c>
      <c r="AI128" s="134">
        <v>2</v>
      </c>
      <c r="AJ128" s="134">
        <v>2</v>
      </c>
      <c r="AK128" s="144">
        <v>1</v>
      </c>
      <c r="AL128" s="134"/>
      <c r="AM128" s="134"/>
      <c r="AN128" s="134"/>
      <c r="AO128" s="134"/>
      <c r="AP128" s="134"/>
      <c r="AQ128" s="134"/>
      <c r="AR128" s="134"/>
      <c r="AS128" s="134"/>
    </row>
    <row r="129" spans="1:45" x14ac:dyDescent="0.35">
      <c r="A129" s="135" t="s">
        <v>27</v>
      </c>
      <c r="B129" s="135"/>
      <c r="C129" s="135" t="s">
        <v>142</v>
      </c>
      <c r="D129" s="135">
        <v>2022</v>
      </c>
      <c r="E129" s="135">
        <v>2</v>
      </c>
      <c r="F129" s="135">
        <v>3</v>
      </c>
      <c r="G129" s="135">
        <v>4</v>
      </c>
      <c r="H129" s="135">
        <v>4</v>
      </c>
      <c r="I129" s="135">
        <v>1</v>
      </c>
      <c r="J129" s="135">
        <v>3</v>
      </c>
      <c r="K129" s="135">
        <v>4</v>
      </c>
      <c r="L129" s="135">
        <v>1</v>
      </c>
      <c r="M129" s="135">
        <v>4</v>
      </c>
      <c r="N129" s="135">
        <v>4</v>
      </c>
      <c r="O129" s="135">
        <v>4</v>
      </c>
      <c r="P129" s="135">
        <v>3</v>
      </c>
      <c r="Q129" s="135">
        <v>4</v>
      </c>
      <c r="R129" s="135">
        <v>3</v>
      </c>
      <c r="S129" s="135">
        <v>5</v>
      </c>
      <c r="T129" s="135">
        <v>4</v>
      </c>
      <c r="U129" s="135">
        <v>2</v>
      </c>
      <c r="V129" s="135">
        <v>1</v>
      </c>
      <c r="W129" s="135">
        <v>4</v>
      </c>
      <c r="X129" s="135">
        <v>4</v>
      </c>
      <c r="Y129" s="135">
        <v>4</v>
      </c>
      <c r="Z129" s="135">
        <v>3</v>
      </c>
      <c r="AA129" s="135">
        <v>4</v>
      </c>
      <c r="AB129" s="135">
        <v>4</v>
      </c>
      <c r="AC129" s="135">
        <v>4</v>
      </c>
      <c r="AD129" s="135">
        <v>2</v>
      </c>
      <c r="AE129" s="135">
        <v>3</v>
      </c>
      <c r="AF129" s="135">
        <v>4</v>
      </c>
      <c r="AG129" s="135">
        <v>3</v>
      </c>
      <c r="AH129" s="135">
        <v>3</v>
      </c>
      <c r="AI129" s="135">
        <v>2</v>
      </c>
      <c r="AJ129" s="135">
        <v>1</v>
      </c>
      <c r="AK129" s="145">
        <v>1</v>
      </c>
      <c r="AL129" s="135"/>
      <c r="AM129" s="135"/>
      <c r="AN129" s="135"/>
      <c r="AO129" s="135"/>
      <c r="AP129" s="135"/>
      <c r="AQ129" s="135"/>
      <c r="AR129" s="135"/>
      <c r="AS129" s="135"/>
    </row>
    <row r="130" spans="1:45" x14ac:dyDescent="0.35">
      <c r="A130" s="134" t="s">
        <v>27</v>
      </c>
      <c r="B130" s="134"/>
      <c r="C130" s="134" t="s">
        <v>142</v>
      </c>
      <c r="D130" s="134">
        <v>2022</v>
      </c>
      <c r="E130" s="134">
        <v>2</v>
      </c>
      <c r="F130" s="134">
        <v>4</v>
      </c>
      <c r="G130" s="134">
        <v>4</v>
      </c>
      <c r="H130" s="134">
        <v>4</v>
      </c>
      <c r="I130" s="134">
        <v>2</v>
      </c>
      <c r="J130" s="134">
        <v>4</v>
      </c>
      <c r="K130" s="134">
        <v>4</v>
      </c>
      <c r="L130" s="134">
        <v>4</v>
      </c>
      <c r="M130" s="134">
        <v>4</v>
      </c>
      <c r="N130" s="134">
        <v>4</v>
      </c>
      <c r="O130" s="134">
        <v>4</v>
      </c>
      <c r="P130" s="134">
        <v>4</v>
      </c>
      <c r="Q130" s="134">
        <v>4</v>
      </c>
      <c r="R130" s="134">
        <v>4</v>
      </c>
      <c r="S130" s="134">
        <v>3</v>
      </c>
      <c r="T130" s="134">
        <v>4</v>
      </c>
      <c r="U130" s="134">
        <v>3</v>
      </c>
      <c r="V130" s="134">
        <v>4</v>
      </c>
      <c r="W130" s="134">
        <v>1</v>
      </c>
      <c r="X130" s="134">
        <v>1</v>
      </c>
      <c r="Y130" s="134">
        <v>4</v>
      </c>
      <c r="Z130" s="134">
        <v>4</v>
      </c>
      <c r="AA130" s="134">
        <v>4</v>
      </c>
      <c r="AB130" s="134">
        <v>4</v>
      </c>
      <c r="AC130" s="134">
        <v>4</v>
      </c>
      <c r="AD130" s="134">
        <v>4</v>
      </c>
      <c r="AE130" s="134">
        <v>4</v>
      </c>
      <c r="AF130" s="134">
        <v>4</v>
      </c>
      <c r="AG130" s="134">
        <v>4</v>
      </c>
      <c r="AH130" s="134">
        <v>1</v>
      </c>
      <c r="AI130" s="134">
        <v>2</v>
      </c>
      <c r="AJ130" s="134">
        <v>2</v>
      </c>
      <c r="AK130" s="144">
        <v>1</v>
      </c>
      <c r="AL130" s="134"/>
      <c r="AM130" s="134"/>
      <c r="AN130" s="134"/>
      <c r="AO130" s="134"/>
      <c r="AP130" s="134"/>
      <c r="AQ130" s="134"/>
      <c r="AR130" s="134"/>
      <c r="AS130" s="134"/>
    </row>
    <row r="131" spans="1:45" x14ac:dyDescent="0.35">
      <c r="A131" s="135" t="s">
        <v>27</v>
      </c>
      <c r="B131" s="135"/>
      <c r="C131" s="135" t="s">
        <v>142</v>
      </c>
      <c r="D131" s="135">
        <v>2022</v>
      </c>
      <c r="E131" s="135">
        <v>1</v>
      </c>
      <c r="F131" s="135">
        <v>4</v>
      </c>
      <c r="G131" s="135">
        <v>3</v>
      </c>
      <c r="H131" s="135">
        <v>4</v>
      </c>
      <c r="I131" s="135">
        <v>1</v>
      </c>
      <c r="J131" s="135">
        <v>3</v>
      </c>
      <c r="K131" s="135">
        <v>4</v>
      </c>
      <c r="L131" s="135">
        <v>3</v>
      </c>
      <c r="M131" s="135">
        <v>4</v>
      </c>
      <c r="N131" s="135">
        <v>4</v>
      </c>
      <c r="O131" s="135">
        <v>2</v>
      </c>
      <c r="P131" s="135">
        <v>4</v>
      </c>
      <c r="Q131" s="135">
        <v>4</v>
      </c>
      <c r="R131" s="135">
        <v>4</v>
      </c>
      <c r="S131" s="135">
        <v>3</v>
      </c>
      <c r="T131" s="135">
        <v>3</v>
      </c>
      <c r="U131" s="135">
        <v>4</v>
      </c>
      <c r="V131" s="135">
        <v>4</v>
      </c>
      <c r="W131" s="135">
        <v>1</v>
      </c>
      <c r="X131" s="135">
        <v>1</v>
      </c>
      <c r="Y131" s="135">
        <v>4</v>
      </c>
      <c r="Z131" s="135">
        <v>4</v>
      </c>
      <c r="AA131" s="135">
        <v>4</v>
      </c>
      <c r="AB131" s="135">
        <v>3</v>
      </c>
      <c r="AC131" s="135">
        <v>4</v>
      </c>
      <c r="AD131" s="135">
        <v>3</v>
      </c>
      <c r="AE131" s="135">
        <v>4</v>
      </c>
      <c r="AF131" s="135">
        <v>4</v>
      </c>
      <c r="AG131" s="135">
        <v>4</v>
      </c>
      <c r="AH131" s="135">
        <v>3</v>
      </c>
      <c r="AI131" s="135">
        <v>1</v>
      </c>
      <c r="AJ131" s="135">
        <v>2</v>
      </c>
      <c r="AK131" s="145">
        <v>1</v>
      </c>
      <c r="AL131" s="135"/>
      <c r="AM131" s="135"/>
      <c r="AN131" s="135"/>
      <c r="AO131" s="135"/>
      <c r="AP131" s="135"/>
      <c r="AQ131" s="135"/>
      <c r="AR131" s="135"/>
      <c r="AS131" s="135"/>
    </row>
    <row r="132" spans="1:45" x14ac:dyDescent="0.35">
      <c r="A132" s="134" t="s">
        <v>27</v>
      </c>
      <c r="B132" s="134"/>
      <c r="C132" s="134" t="s">
        <v>142</v>
      </c>
      <c r="D132" s="134">
        <v>2022</v>
      </c>
      <c r="E132" s="134">
        <v>2</v>
      </c>
      <c r="F132" s="134">
        <v>4</v>
      </c>
      <c r="G132" s="134">
        <v>4</v>
      </c>
      <c r="H132" s="134">
        <v>4</v>
      </c>
      <c r="I132" s="134">
        <v>1</v>
      </c>
      <c r="J132" s="134">
        <v>4</v>
      </c>
      <c r="K132" s="134">
        <v>4</v>
      </c>
      <c r="L132" s="134">
        <v>4</v>
      </c>
      <c r="M132" s="134">
        <v>4</v>
      </c>
      <c r="N132" s="134">
        <v>4</v>
      </c>
      <c r="O132" s="134">
        <v>1</v>
      </c>
      <c r="P132" s="134">
        <v>4</v>
      </c>
      <c r="Q132" s="134">
        <v>4</v>
      </c>
      <c r="R132" s="134">
        <v>4</v>
      </c>
      <c r="S132" s="134">
        <v>4</v>
      </c>
      <c r="T132" s="134">
        <v>4</v>
      </c>
      <c r="U132" s="134">
        <v>4</v>
      </c>
      <c r="V132" s="134">
        <v>4</v>
      </c>
      <c r="W132" s="134">
        <v>1</v>
      </c>
      <c r="X132" s="134">
        <v>1</v>
      </c>
      <c r="Y132" s="134">
        <v>4</v>
      </c>
      <c r="Z132" s="134">
        <v>4</v>
      </c>
      <c r="AA132" s="134">
        <v>4</v>
      </c>
      <c r="AB132" s="134">
        <v>3</v>
      </c>
      <c r="AC132" s="134">
        <v>4</v>
      </c>
      <c r="AD132" s="134">
        <v>4</v>
      </c>
      <c r="AE132" s="134">
        <v>4</v>
      </c>
      <c r="AF132" s="134">
        <v>4</v>
      </c>
      <c r="AG132" s="134"/>
      <c r="AH132" s="134">
        <v>3</v>
      </c>
      <c r="AI132" s="134">
        <v>2</v>
      </c>
      <c r="AJ132" s="134">
        <v>2</v>
      </c>
      <c r="AK132" s="144">
        <v>1</v>
      </c>
      <c r="AL132" s="134"/>
      <c r="AM132" s="134"/>
      <c r="AN132" s="134"/>
      <c r="AO132" s="134"/>
      <c r="AP132" s="134"/>
      <c r="AQ132" s="134"/>
      <c r="AR132" s="134"/>
      <c r="AS132" s="134"/>
    </row>
    <row r="133" spans="1:45" x14ac:dyDescent="0.35">
      <c r="A133" s="135" t="s">
        <v>24</v>
      </c>
      <c r="B133" s="135"/>
      <c r="C133" s="135" t="s">
        <v>142</v>
      </c>
      <c r="D133" s="135">
        <v>2022</v>
      </c>
      <c r="E133" s="135">
        <v>1</v>
      </c>
      <c r="F133" s="135">
        <v>4</v>
      </c>
      <c r="G133" s="135">
        <v>4</v>
      </c>
      <c r="H133" s="135">
        <v>4</v>
      </c>
      <c r="I133" s="135">
        <v>3</v>
      </c>
      <c r="J133" s="135">
        <v>4</v>
      </c>
      <c r="K133" s="135">
        <v>4</v>
      </c>
      <c r="L133" s="135">
        <v>4</v>
      </c>
      <c r="M133" s="135">
        <v>4</v>
      </c>
      <c r="N133" s="135">
        <v>4</v>
      </c>
      <c r="O133" s="135">
        <v>2</v>
      </c>
      <c r="P133" s="135">
        <v>4</v>
      </c>
      <c r="Q133" s="135">
        <v>4</v>
      </c>
      <c r="R133" s="135">
        <v>4</v>
      </c>
      <c r="S133" s="135">
        <v>4</v>
      </c>
      <c r="T133" s="135">
        <v>4</v>
      </c>
      <c r="U133" s="135">
        <v>4</v>
      </c>
      <c r="V133" s="135">
        <v>4</v>
      </c>
      <c r="W133" s="135">
        <v>1</v>
      </c>
      <c r="X133" s="135">
        <v>1</v>
      </c>
      <c r="Y133" s="135">
        <v>4</v>
      </c>
      <c r="Z133" s="135">
        <v>4</v>
      </c>
      <c r="AA133" s="135">
        <v>4</v>
      </c>
      <c r="AB133" s="135">
        <v>4</v>
      </c>
      <c r="AC133" s="135">
        <v>4</v>
      </c>
      <c r="AD133" s="135">
        <v>4</v>
      </c>
      <c r="AE133" s="135">
        <v>4</v>
      </c>
      <c r="AF133" s="135">
        <v>4</v>
      </c>
      <c r="AG133" s="135">
        <v>4</v>
      </c>
      <c r="AH133" s="135">
        <v>1</v>
      </c>
      <c r="AI133" s="135">
        <v>1</v>
      </c>
      <c r="AJ133" s="135">
        <v>2</v>
      </c>
      <c r="AK133" s="145">
        <v>1</v>
      </c>
      <c r="AL133" s="135"/>
      <c r="AM133" s="135"/>
      <c r="AN133" s="135"/>
      <c r="AO133" s="135"/>
      <c r="AP133" s="135"/>
      <c r="AQ133" s="135"/>
      <c r="AR133" s="135"/>
      <c r="AS133" s="135"/>
    </row>
    <row r="134" spans="1:45" x14ac:dyDescent="0.35">
      <c r="A134" s="134" t="s">
        <v>24</v>
      </c>
      <c r="B134" s="134"/>
      <c r="C134" s="134" t="s">
        <v>142</v>
      </c>
      <c r="D134" s="134">
        <v>2022</v>
      </c>
      <c r="E134" s="134">
        <v>1</v>
      </c>
      <c r="F134" s="134">
        <v>4</v>
      </c>
      <c r="G134" s="134">
        <v>4</v>
      </c>
      <c r="H134" s="134">
        <v>4</v>
      </c>
      <c r="I134" s="134">
        <v>1</v>
      </c>
      <c r="J134" s="134">
        <v>4</v>
      </c>
      <c r="K134" s="134">
        <v>4</v>
      </c>
      <c r="L134" s="134">
        <v>4</v>
      </c>
      <c r="M134" s="134">
        <v>4</v>
      </c>
      <c r="N134" s="134">
        <v>4</v>
      </c>
      <c r="O134" s="134">
        <v>3</v>
      </c>
      <c r="P134" s="134">
        <v>4</v>
      </c>
      <c r="Q134" s="134">
        <v>4</v>
      </c>
      <c r="R134" s="134">
        <v>4</v>
      </c>
      <c r="S134" s="134">
        <v>4</v>
      </c>
      <c r="T134" s="134">
        <v>4</v>
      </c>
      <c r="U134" s="134">
        <v>4</v>
      </c>
      <c r="V134" s="134">
        <v>4</v>
      </c>
      <c r="W134" s="134">
        <v>1</v>
      </c>
      <c r="X134" s="134">
        <v>1</v>
      </c>
      <c r="Y134" s="134">
        <v>4</v>
      </c>
      <c r="Z134" s="134">
        <v>4</v>
      </c>
      <c r="AA134" s="134">
        <v>4</v>
      </c>
      <c r="AB134" s="134">
        <v>4</v>
      </c>
      <c r="AC134" s="134">
        <v>4</v>
      </c>
      <c r="AD134" s="134">
        <v>4</v>
      </c>
      <c r="AE134" s="134">
        <v>4</v>
      </c>
      <c r="AF134" s="134">
        <v>4</v>
      </c>
      <c r="AG134" s="134">
        <v>4</v>
      </c>
      <c r="AH134" s="134">
        <v>3</v>
      </c>
      <c r="AI134" s="134">
        <v>2</v>
      </c>
      <c r="AJ134" s="134">
        <v>1</v>
      </c>
      <c r="AK134" s="144">
        <v>1</v>
      </c>
      <c r="AL134" s="134"/>
      <c r="AM134" s="134"/>
      <c r="AN134" s="134"/>
      <c r="AO134" s="134"/>
      <c r="AP134" s="134"/>
      <c r="AQ134" s="134"/>
      <c r="AR134" s="134"/>
      <c r="AS134" s="134"/>
    </row>
    <row r="135" spans="1:45" x14ac:dyDescent="0.35">
      <c r="A135" s="135" t="s">
        <v>24</v>
      </c>
      <c r="B135" s="135"/>
      <c r="C135" s="135" t="s">
        <v>142</v>
      </c>
      <c r="D135" s="135">
        <v>2022</v>
      </c>
      <c r="E135" s="135">
        <v>2</v>
      </c>
      <c r="F135" s="135">
        <v>3</v>
      </c>
      <c r="G135" s="135">
        <v>4</v>
      </c>
      <c r="H135" s="135">
        <v>4</v>
      </c>
      <c r="I135" s="135">
        <v>1</v>
      </c>
      <c r="J135" s="135">
        <v>4</v>
      </c>
      <c r="K135" s="135">
        <v>4</v>
      </c>
      <c r="L135" s="135">
        <v>1</v>
      </c>
      <c r="M135" s="135">
        <v>2</v>
      </c>
      <c r="N135" s="135">
        <v>4</v>
      </c>
      <c r="O135" s="135">
        <v>2</v>
      </c>
      <c r="P135" s="135">
        <v>4</v>
      </c>
      <c r="Q135" s="135">
        <v>4</v>
      </c>
      <c r="R135" s="135">
        <v>4</v>
      </c>
      <c r="S135" s="135">
        <v>4</v>
      </c>
      <c r="T135" s="135">
        <v>4</v>
      </c>
      <c r="U135" s="135">
        <v>4</v>
      </c>
      <c r="V135" s="135">
        <v>1</v>
      </c>
      <c r="W135" s="135">
        <v>4</v>
      </c>
      <c r="X135" s="135">
        <v>1</v>
      </c>
      <c r="Y135" s="135">
        <v>4</v>
      </c>
      <c r="Z135" s="135">
        <v>3</v>
      </c>
      <c r="AA135" s="135">
        <v>3</v>
      </c>
      <c r="AB135" s="135">
        <v>4</v>
      </c>
      <c r="AC135" s="135">
        <v>3</v>
      </c>
      <c r="AD135" s="135">
        <v>3</v>
      </c>
      <c r="AE135" s="135">
        <v>3</v>
      </c>
      <c r="AF135" s="135">
        <v>4</v>
      </c>
      <c r="AG135" s="135">
        <v>3</v>
      </c>
      <c r="AH135" s="135">
        <v>1</v>
      </c>
      <c r="AI135" s="135">
        <v>2</v>
      </c>
      <c r="AJ135" s="135">
        <v>3</v>
      </c>
      <c r="AK135" s="145">
        <v>3</v>
      </c>
      <c r="AL135" s="135"/>
      <c r="AM135" s="135"/>
      <c r="AN135" s="135"/>
      <c r="AO135" s="135"/>
      <c r="AP135" s="135"/>
      <c r="AQ135" s="135"/>
      <c r="AR135" s="135"/>
      <c r="AS135" s="135"/>
    </row>
    <row r="136" spans="1:45" x14ac:dyDescent="0.35">
      <c r="A136" s="134" t="s">
        <v>24</v>
      </c>
      <c r="B136" s="134"/>
      <c r="C136" s="134" t="s">
        <v>142</v>
      </c>
      <c r="D136" s="134">
        <v>2022</v>
      </c>
      <c r="E136" s="134">
        <v>2</v>
      </c>
      <c r="F136" s="134">
        <v>3</v>
      </c>
      <c r="G136" s="134">
        <v>3</v>
      </c>
      <c r="H136" s="134">
        <v>4</v>
      </c>
      <c r="I136" s="134">
        <v>1</v>
      </c>
      <c r="J136" s="134">
        <v>4</v>
      </c>
      <c r="K136" s="134">
        <v>4</v>
      </c>
      <c r="L136" s="134">
        <v>3</v>
      </c>
      <c r="M136" s="134">
        <v>3</v>
      </c>
      <c r="N136" s="134">
        <v>3</v>
      </c>
      <c r="O136" s="134">
        <v>3</v>
      </c>
      <c r="P136" s="134">
        <v>4</v>
      </c>
      <c r="Q136" s="134">
        <v>4</v>
      </c>
      <c r="R136" s="134">
        <v>4</v>
      </c>
      <c r="S136" s="134">
        <v>4</v>
      </c>
      <c r="T136" s="134">
        <v>4</v>
      </c>
      <c r="U136" s="134">
        <v>4</v>
      </c>
      <c r="V136" s="134">
        <v>3</v>
      </c>
      <c r="W136" s="134">
        <v>1</v>
      </c>
      <c r="X136" s="134">
        <v>1</v>
      </c>
      <c r="Y136" s="134">
        <v>4</v>
      </c>
      <c r="Z136" s="134">
        <v>4</v>
      </c>
      <c r="AA136" s="134">
        <v>4</v>
      </c>
      <c r="AB136" s="134">
        <v>4</v>
      </c>
      <c r="AC136" s="134">
        <v>4</v>
      </c>
      <c r="AD136" s="134">
        <v>4</v>
      </c>
      <c r="AE136" s="134">
        <v>4</v>
      </c>
      <c r="AF136" s="134">
        <v>4</v>
      </c>
      <c r="AG136" s="134">
        <v>4</v>
      </c>
      <c r="AH136" s="134">
        <v>3</v>
      </c>
      <c r="AI136" s="134">
        <v>1</v>
      </c>
      <c r="AJ136" s="134">
        <v>2</v>
      </c>
      <c r="AK136" s="144">
        <v>1</v>
      </c>
      <c r="AL136" s="134"/>
      <c r="AM136" s="134"/>
      <c r="AN136" s="134"/>
      <c r="AO136" s="134"/>
      <c r="AP136" s="134"/>
      <c r="AQ136" s="134"/>
      <c r="AR136" s="134"/>
      <c r="AS136" s="134"/>
    </row>
    <row r="137" spans="1:45" x14ac:dyDescent="0.35">
      <c r="A137" s="135" t="s">
        <v>24</v>
      </c>
      <c r="B137" s="135"/>
      <c r="C137" s="135" t="s">
        <v>142</v>
      </c>
      <c r="D137" s="135">
        <v>2022</v>
      </c>
      <c r="E137" s="135">
        <v>1</v>
      </c>
      <c r="F137" s="135">
        <v>4</v>
      </c>
      <c r="G137" s="135">
        <v>3</v>
      </c>
      <c r="H137" s="135">
        <v>3</v>
      </c>
      <c r="I137" s="135">
        <v>3</v>
      </c>
      <c r="J137" s="135">
        <v>4</v>
      </c>
      <c r="K137" s="135">
        <v>4</v>
      </c>
      <c r="L137" s="135">
        <v>5</v>
      </c>
      <c r="M137" s="135">
        <v>5</v>
      </c>
      <c r="N137" s="135">
        <v>4</v>
      </c>
      <c r="O137" s="135">
        <v>3</v>
      </c>
      <c r="P137" s="135">
        <v>4</v>
      </c>
      <c r="Q137" s="135">
        <v>4</v>
      </c>
      <c r="R137" s="135">
        <v>4</v>
      </c>
      <c r="S137" s="135">
        <v>4</v>
      </c>
      <c r="T137" s="135">
        <v>4</v>
      </c>
      <c r="U137" s="135">
        <v>4</v>
      </c>
      <c r="V137" s="135">
        <v>5</v>
      </c>
      <c r="W137" s="135">
        <v>1</v>
      </c>
      <c r="X137" s="135">
        <v>1</v>
      </c>
      <c r="Y137" s="135">
        <v>4</v>
      </c>
      <c r="Z137" s="135">
        <v>4</v>
      </c>
      <c r="AA137" s="135">
        <v>4</v>
      </c>
      <c r="AB137" s="135">
        <v>4</v>
      </c>
      <c r="AC137" s="135">
        <v>5</v>
      </c>
      <c r="AD137" s="135">
        <v>4</v>
      </c>
      <c r="AE137" s="135">
        <v>4</v>
      </c>
      <c r="AF137" s="135">
        <v>4</v>
      </c>
      <c r="AG137" s="135">
        <v>4</v>
      </c>
      <c r="AH137" s="135">
        <v>3</v>
      </c>
      <c r="AI137" s="135">
        <v>1</v>
      </c>
      <c r="AJ137" s="135">
        <v>1</v>
      </c>
      <c r="AK137" s="145">
        <v>3</v>
      </c>
      <c r="AL137" s="135"/>
      <c r="AM137" s="135"/>
      <c r="AN137" s="135"/>
      <c r="AO137" s="135"/>
      <c r="AP137" s="135"/>
      <c r="AQ137" s="135"/>
      <c r="AR137" s="135"/>
      <c r="AS137" s="135"/>
    </row>
    <row r="138" spans="1:45" x14ac:dyDescent="0.35">
      <c r="A138" s="134" t="s">
        <v>25</v>
      </c>
      <c r="B138" s="134"/>
      <c r="C138" s="134" t="s">
        <v>142</v>
      </c>
      <c r="D138" s="134">
        <v>2022</v>
      </c>
      <c r="E138" s="134">
        <v>1</v>
      </c>
      <c r="F138" s="134">
        <v>3</v>
      </c>
      <c r="G138" s="134">
        <v>3</v>
      </c>
      <c r="H138" s="134">
        <v>3</v>
      </c>
      <c r="I138" s="134">
        <v>3</v>
      </c>
      <c r="J138" s="134">
        <v>3</v>
      </c>
      <c r="K138" s="134">
        <v>2</v>
      </c>
      <c r="L138" s="134">
        <v>5</v>
      </c>
      <c r="M138" s="134">
        <v>3</v>
      </c>
      <c r="N138" s="134">
        <v>2</v>
      </c>
      <c r="O138" s="134">
        <v>3</v>
      </c>
      <c r="P138" s="134">
        <v>3</v>
      </c>
      <c r="Q138" s="134">
        <v>3</v>
      </c>
      <c r="R138" s="134">
        <v>3</v>
      </c>
      <c r="S138" s="134">
        <v>2</v>
      </c>
      <c r="T138" s="134">
        <v>4</v>
      </c>
      <c r="U138" s="134">
        <v>3</v>
      </c>
      <c r="V138" s="134">
        <v>2</v>
      </c>
      <c r="W138" s="134">
        <v>1</v>
      </c>
      <c r="X138" s="134">
        <v>1</v>
      </c>
      <c r="Y138" s="134">
        <v>4</v>
      </c>
      <c r="Z138" s="134">
        <v>3</v>
      </c>
      <c r="AA138" s="134">
        <v>3</v>
      </c>
      <c r="AB138" s="134">
        <v>3</v>
      </c>
      <c r="AC138" s="134">
        <v>3</v>
      </c>
      <c r="AD138" s="134">
        <v>2</v>
      </c>
      <c r="AE138" s="134">
        <v>3</v>
      </c>
      <c r="AF138" s="134">
        <v>4</v>
      </c>
      <c r="AG138" s="134">
        <v>3</v>
      </c>
      <c r="AH138" s="134">
        <v>2</v>
      </c>
      <c r="AI138" s="134">
        <v>2</v>
      </c>
      <c r="AJ138" s="134">
        <v>1</v>
      </c>
      <c r="AK138" s="144">
        <v>2</v>
      </c>
      <c r="AL138" s="134"/>
      <c r="AM138" s="134"/>
      <c r="AN138" s="134"/>
      <c r="AO138" s="134"/>
      <c r="AP138" s="134"/>
      <c r="AQ138" s="134"/>
      <c r="AR138" s="134"/>
      <c r="AS138" s="134"/>
    </row>
    <row r="139" spans="1:45" x14ac:dyDescent="0.35">
      <c r="A139" s="135" t="s">
        <v>24</v>
      </c>
      <c r="B139" s="135"/>
      <c r="C139" s="135" t="s">
        <v>142</v>
      </c>
      <c r="D139" s="135">
        <v>2022</v>
      </c>
      <c r="E139" s="135">
        <v>2</v>
      </c>
      <c r="F139" s="135">
        <v>3</v>
      </c>
      <c r="G139" s="135">
        <v>4</v>
      </c>
      <c r="H139" s="135">
        <v>4</v>
      </c>
      <c r="I139" s="135">
        <v>2</v>
      </c>
      <c r="J139" s="135">
        <v>4</v>
      </c>
      <c r="K139" s="135">
        <v>4</v>
      </c>
      <c r="L139" s="135">
        <v>3</v>
      </c>
      <c r="M139" s="135">
        <v>3</v>
      </c>
      <c r="N139" s="135">
        <v>3</v>
      </c>
      <c r="O139" s="135">
        <v>2</v>
      </c>
      <c r="P139" s="135">
        <v>4</v>
      </c>
      <c r="Q139" s="135">
        <v>4</v>
      </c>
      <c r="R139" s="135">
        <v>4</v>
      </c>
      <c r="S139" s="135">
        <v>4</v>
      </c>
      <c r="T139" s="135">
        <v>4</v>
      </c>
      <c r="U139" s="135">
        <v>4</v>
      </c>
      <c r="V139" s="135">
        <v>3</v>
      </c>
      <c r="W139" s="135">
        <v>1</v>
      </c>
      <c r="X139" s="135">
        <v>1</v>
      </c>
      <c r="Y139" s="135">
        <v>4</v>
      </c>
      <c r="Z139" s="135">
        <v>4</v>
      </c>
      <c r="AA139" s="135">
        <v>4</v>
      </c>
      <c r="AB139" s="135">
        <v>3</v>
      </c>
      <c r="AC139" s="135">
        <v>3</v>
      </c>
      <c r="AD139" s="135">
        <v>4</v>
      </c>
      <c r="AE139" s="135">
        <v>4</v>
      </c>
      <c r="AF139" s="135">
        <v>4</v>
      </c>
      <c r="AG139" s="135">
        <v>4</v>
      </c>
      <c r="AH139" s="135">
        <v>1</v>
      </c>
      <c r="AI139" s="135">
        <v>2</v>
      </c>
      <c r="AJ139" s="135">
        <v>2</v>
      </c>
      <c r="AK139" s="145">
        <v>1</v>
      </c>
      <c r="AL139" s="135"/>
      <c r="AM139" s="135"/>
      <c r="AN139" s="135"/>
      <c r="AO139" s="135"/>
      <c r="AP139" s="135"/>
      <c r="AQ139" s="135"/>
      <c r="AR139" s="135"/>
      <c r="AS139" s="135"/>
    </row>
    <row r="140" spans="1:45" x14ac:dyDescent="0.35">
      <c r="A140" s="134" t="s">
        <v>24</v>
      </c>
      <c r="B140" s="134"/>
      <c r="C140" s="134" t="s">
        <v>142</v>
      </c>
      <c r="D140" s="134">
        <v>2022</v>
      </c>
      <c r="E140" s="134">
        <v>2</v>
      </c>
      <c r="F140" s="134">
        <v>4</v>
      </c>
      <c r="G140" s="134">
        <v>4</v>
      </c>
      <c r="H140" s="134">
        <v>4</v>
      </c>
      <c r="I140" s="134">
        <v>2</v>
      </c>
      <c r="J140" s="134">
        <v>3</v>
      </c>
      <c r="K140" s="134">
        <v>3</v>
      </c>
      <c r="L140" s="134">
        <v>3</v>
      </c>
      <c r="M140" s="134">
        <v>4</v>
      </c>
      <c r="N140" s="134">
        <v>4</v>
      </c>
      <c r="O140" s="134">
        <v>3</v>
      </c>
      <c r="P140" s="134">
        <v>4</v>
      </c>
      <c r="Q140" s="134">
        <v>4</v>
      </c>
      <c r="R140" s="134">
        <v>4</v>
      </c>
      <c r="S140" s="134">
        <v>4</v>
      </c>
      <c r="T140" s="134">
        <v>3</v>
      </c>
      <c r="U140" s="134">
        <v>3</v>
      </c>
      <c r="V140" s="134">
        <v>3</v>
      </c>
      <c r="W140" s="134">
        <v>1</v>
      </c>
      <c r="X140" s="134">
        <v>1</v>
      </c>
      <c r="Y140" s="134">
        <v>4</v>
      </c>
      <c r="Z140" s="134">
        <v>4</v>
      </c>
      <c r="AA140" s="134">
        <v>4</v>
      </c>
      <c r="AB140" s="134">
        <v>4</v>
      </c>
      <c r="AC140" s="134">
        <v>3</v>
      </c>
      <c r="AD140" s="134">
        <v>4</v>
      </c>
      <c r="AE140" s="134">
        <v>4</v>
      </c>
      <c r="AF140" s="134">
        <v>4</v>
      </c>
      <c r="AG140" s="134">
        <v>4</v>
      </c>
      <c r="AH140" s="134">
        <v>3</v>
      </c>
      <c r="AI140" s="134">
        <v>1</v>
      </c>
      <c r="AJ140" s="134">
        <v>1</v>
      </c>
      <c r="AK140" s="144">
        <v>1</v>
      </c>
      <c r="AL140" s="134"/>
      <c r="AM140" s="134"/>
      <c r="AN140" s="134"/>
      <c r="AO140" s="134"/>
      <c r="AP140" s="134"/>
      <c r="AQ140" s="134"/>
      <c r="AR140" s="134"/>
      <c r="AS140" s="134"/>
    </row>
    <row r="141" spans="1:45" x14ac:dyDescent="0.35">
      <c r="A141" s="135" t="s">
        <v>24</v>
      </c>
      <c r="B141" s="135"/>
      <c r="C141" s="135" t="s">
        <v>142</v>
      </c>
      <c r="D141" s="135">
        <v>2022</v>
      </c>
      <c r="E141" s="135">
        <v>1</v>
      </c>
      <c r="F141" s="135">
        <v>4</v>
      </c>
      <c r="G141" s="135">
        <v>3</v>
      </c>
      <c r="H141" s="135">
        <v>4</v>
      </c>
      <c r="I141" s="135">
        <v>1</v>
      </c>
      <c r="J141" s="135">
        <v>5</v>
      </c>
      <c r="K141" s="135">
        <v>4</v>
      </c>
      <c r="L141" s="135">
        <v>4</v>
      </c>
      <c r="M141" s="135">
        <v>4</v>
      </c>
      <c r="N141" s="135">
        <v>5</v>
      </c>
      <c r="O141" s="135">
        <v>1</v>
      </c>
      <c r="P141" s="135">
        <v>4</v>
      </c>
      <c r="Q141" s="135">
        <v>4</v>
      </c>
      <c r="R141" s="135">
        <v>4</v>
      </c>
      <c r="S141" s="135">
        <v>4</v>
      </c>
      <c r="T141" s="135">
        <v>5</v>
      </c>
      <c r="U141" s="135">
        <v>4</v>
      </c>
      <c r="V141" s="135">
        <v>4</v>
      </c>
      <c r="W141" s="135">
        <v>1</v>
      </c>
      <c r="X141" s="135">
        <v>1</v>
      </c>
      <c r="Y141" s="135">
        <v>4</v>
      </c>
      <c r="Z141" s="135">
        <v>4</v>
      </c>
      <c r="AA141" s="135">
        <v>4</v>
      </c>
      <c r="AB141" s="135">
        <v>4</v>
      </c>
      <c r="AC141" s="135">
        <v>4</v>
      </c>
      <c r="AD141" s="135">
        <v>4</v>
      </c>
      <c r="AE141" s="135">
        <v>4</v>
      </c>
      <c r="AF141" s="135">
        <v>4</v>
      </c>
      <c r="AG141" s="135">
        <v>4</v>
      </c>
      <c r="AH141" s="135">
        <v>3</v>
      </c>
      <c r="AI141" s="135">
        <v>1</v>
      </c>
      <c r="AJ141" s="135">
        <v>1</v>
      </c>
      <c r="AK141" s="145">
        <v>2</v>
      </c>
      <c r="AL141" s="135"/>
      <c r="AM141" s="135"/>
      <c r="AN141" s="135"/>
      <c r="AO141" s="135"/>
      <c r="AP141" s="135"/>
      <c r="AQ141" s="135"/>
      <c r="AR141" s="135"/>
      <c r="AS141" s="135"/>
    </row>
    <row r="142" spans="1:45" x14ac:dyDescent="0.35">
      <c r="A142" s="134" t="s">
        <v>25</v>
      </c>
      <c r="B142" s="134"/>
      <c r="C142" s="134" t="s">
        <v>142</v>
      </c>
      <c r="D142" s="134">
        <v>2022</v>
      </c>
      <c r="E142" s="134">
        <v>1</v>
      </c>
      <c r="F142" s="134">
        <v>2</v>
      </c>
      <c r="G142" s="134">
        <v>3</v>
      </c>
      <c r="H142" s="134">
        <v>2</v>
      </c>
      <c r="I142" s="134">
        <v>2</v>
      </c>
      <c r="J142" s="134">
        <v>4</v>
      </c>
      <c r="K142" s="134">
        <v>4</v>
      </c>
      <c r="L142" s="134">
        <v>3</v>
      </c>
      <c r="M142" s="134">
        <v>2</v>
      </c>
      <c r="N142" s="134">
        <v>4</v>
      </c>
      <c r="O142" s="134">
        <v>1</v>
      </c>
      <c r="P142" s="134">
        <v>3</v>
      </c>
      <c r="Q142" s="134">
        <v>3</v>
      </c>
      <c r="R142" s="134">
        <v>4</v>
      </c>
      <c r="S142" s="134">
        <v>2</v>
      </c>
      <c r="T142" s="134">
        <v>4</v>
      </c>
      <c r="U142" s="134">
        <v>4</v>
      </c>
      <c r="V142" s="134">
        <v>3</v>
      </c>
      <c r="W142" s="134">
        <v>1</v>
      </c>
      <c r="X142" s="134">
        <v>1</v>
      </c>
      <c r="Y142" s="134">
        <v>4</v>
      </c>
      <c r="Z142" s="134">
        <v>4</v>
      </c>
      <c r="AA142" s="134">
        <v>3</v>
      </c>
      <c r="AB142" s="134">
        <v>2</v>
      </c>
      <c r="AC142" s="134">
        <v>4</v>
      </c>
      <c r="AD142" s="134">
        <v>4</v>
      </c>
      <c r="AE142" s="134">
        <v>4</v>
      </c>
      <c r="AF142" s="134">
        <v>2</v>
      </c>
      <c r="AG142" s="134">
        <v>4</v>
      </c>
      <c r="AH142" s="134">
        <v>1</v>
      </c>
      <c r="AI142" s="134">
        <v>2</v>
      </c>
      <c r="AJ142" s="134">
        <v>1</v>
      </c>
      <c r="AK142" s="144">
        <v>2</v>
      </c>
      <c r="AL142" s="134"/>
      <c r="AM142" s="134"/>
      <c r="AN142" s="134"/>
      <c r="AO142" s="134"/>
      <c r="AP142" s="134"/>
      <c r="AQ142" s="134"/>
      <c r="AR142" s="134"/>
      <c r="AS142" s="134"/>
    </row>
    <row r="143" spans="1:45" x14ac:dyDescent="0.35">
      <c r="A143" s="135" t="s">
        <v>25</v>
      </c>
      <c r="B143" s="135"/>
      <c r="C143" s="135" t="s">
        <v>142</v>
      </c>
      <c r="D143" s="135">
        <v>2022</v>
      </c>
      <c r="E143" s="135">
        <v>1</v>
      </c>
      <c r="F143" s="135">
        <v>3</v>
      </c>
      <c r="G143" s="135">
        <v>3</v>
      </c>
      <c r="H143" s="135">
        <v>2</v>
      </c>
      <c r="I143" s="135">
        <v>2</v>
      </c>
      <c r="J143" s="135">
        <v>3</v>
      </c>
      <c r="K143" s="135">
        <v>3</v>
      </c>
      <c r="L143" s="135">
        <v>3</v>
      </c>
      <c r="M143" s="135">
        <v>3</v>
      </c>
      <c r="N143" s="135">
        <v>2</v>
      </c>
      <c r="O143" s="135">
        <v>2</v>
      </c>
      <c r="P143" s="135">
        <v>3</v>
      </c>
      <c r="Q143" s="135">
        <v>3</v>
      </c>
      <c r="R143" s="135">
        <v>3</v>
      </c>
      <c r="S143" s="135">
        <v>3</v>
      </c>
      <c r="T143" s="135">
        <v>3</v>
      </c>
      <c r="U143" s="135">
        <v>3</v>
      </c>
      <c r="V143" s="135">
        <v>3</v>
      </c>
      <c r="W143" s="135">
        <v>2</v>
      </c>
      <c r="X143" s="135">
        <v>2</v>
      </c>
      <c r="Y143" s="135">
        <v>3</v>
      </c>
      <c r="Z143" s="135">
        <v>3</v>
      </c>
      <c r="AA143" s="135">
        <v>2</v>
      </c>
      <c r="AB143" s="135">
        <v>3</v>
      </c>
      <c r="AC143" s="135">
        <v>3</v>
      </c>
      <c r="AD143" s="135">
        <v>3</v>
      </c>
      <c r="AE143" s="135">
        <v>3</v>
      </c>
      <c r="AF143" s="135">
        <v>3</v>
      </c>
      <c r="AG143" s="135">
        <v>3</v>
      </c>
      <c r="AH143" s="135">
        <v>3</v>
      </c>
      <c r="AI143" s="135">
        <v>2</v>
      </c>
      <c r="AJ143" s="135">
        <v>1</v>
      </c>
      <c r="AK143" s="145">
        <v>2</v>
      </c>
      <c r="AL143" s="135"/>
      <c r="AM143" s="135"/>
      <c r="AN143" s="135"/>
      <c r="AO143" s="135"/>
      <c r="AP143" s="135"/>
      <c r="AQ143" s="135"/>
      <c r="AR143" s="135"/>
      <c r="AS143" s="135"/>
    </row>
    <row r="144" spans="1:45" x14ac:dyDescent="0.35">
      <c r="A144" s="134" t="s">
        <v>25</v>
      </c>
      <c r="B144" s="134"/>
      <c r="C144" s="134" t="s">
        <v>142</v>
      </c>
      <c r="D144" s="134">
        <v>2022</v>
      </c>
      <c r="E144" s="134">
        <v>2</v>
      </c>
      <c r="F144" s="134">
        <v>3</v>
      </c>
      <c r="G144" s="134">
        <v>3</v>
      </c>
      <c r="H144" s="134">
        <v>4</v>
      </c>
      <c r="I144" s="134">
        <v>2</v>
      </c>
      <c r="J144" s="134">
        <v>4</v>
      </c>
      <c r="K144" s="134">
        <v>4</v>
      </c>
      <c r="L144" s="134">
        <v>3</v>
      </c>
      <c r="M144" s="134">
        <v>4</v>
      </c>
      <c r="N144" s="134">
        <v>4</v>
      </c>
      <c r="O144" s="134">
        <v>3</v>
      </c>
      <c r="P144" s="134">
        <v>4</v>
      </c>
      <c r="Q144" s="134">
        <v>4</v>
      </c>
      <c r="R144" s="134">
        <v>4</v>
      </c>
      <c r="S144" s="134">
        <v>4</v>
      </c>
      <c r="T144" s="134">
        <v>4</v>
      </c>
      <c r="U144" s="134">
        <v>3</v>
      </c>
      <c r="V144" s="134">
        <v>4</v>
      </c>
      <c r="W144" s="134">
        <v>1</v>
      </c>
      <c r="X144" s="134">
        <v>1</v>
      </c>
      <c r="Y144" s="134">
        <v>4</v>
      </c>
      <c r="Z144" s="134">
        <v>4</v>
      </c>
      <c r="AA144" s="134">
        <v>4</v>
      </c>
      <c r="AB144" s="134">
        <v>4</v>
      </c>
      <c r="AC144" s="134">
        <v>4</v>
      </c>
      <c r="AD144" s="134">
        <v>4</v>
      </c>
      <c r="AE144" s="134">
        <v>4</v>
      </c>
      <c r="AF144" s="134">
        <v>4</v>
      </c>
      <c r="AG144" s="134">
        <v>4</v>
      </c>
      <c r="AH144" s="134">
        <v>2</v>
      </c>
      <c r="AI144" s="134">
        <v>1</v>
      </c>
      <c r="AJ144" s="134">
        <v>2</v>
      </c>
      <c r="AK144" s="144">
        <v>1</v>
      </c>
      <c r="AL144" s="134"/>
      <c r="AM144" s="134"/>
      <c r="AN144" s="134"/>
      <c r="AO144" s="134"/>
      <c r="AP144" s="134"/>
      <c r="AQ144" s="134"/>
      <c r="AR144" s="134"/>
      <c r="AS144" s="134"/>
    </row>
    <row r="145" spans="1:45" x14ac:dyDescent="0.35">
      <c r="A145" s="135" t="s">
        <v>25</v>
      </c>
      <c r="B145" s="135"/>
      <c r="C145" s="135" t="s">
        <v>142</v>
      </c>
      <c r="D145" s="135">
        <v>2022</v>
      </c>
      <c r="E145" s="135">
        <v>2</v>
      </c>
      <c r="F145" s="135">
        <v>3</v>
      </c>
      <c r="G145" s="135">
        <v>3</v>
      </c>
      <c r="H145" s="135">
        <v>4</v>
      </c>
      <c r="I145" s="135">
        <v>1</v>
      </c>
      <c r="J145" s="135">
        <v>4</v>
      </c>
      <c r="K145" s="135">
        <v>4</v>
      </c>
      <c r="L145" s="135">
        <v>3</v>
      </c>
      <c r="M145" s="135">
        <v>2</v>
      </c>
      <c r="N145" s="135">
        <v>2</v>
      </c>
      <c r="O145" s="135">
        <v>2</v>
      </c>
      <c r="P145" s="135">
        <v>4</v>
      </c>
      <c r="Q145" s="135">
        <v>4</v>
      </c>
      <c r="R145" s="135">
        <v>4</v>
      </c>
      <c r="S145" s="135">
        <v>4</v>
      </c>
      <c r="T145" s="135">
        <v>4</v>
      </c>
      <c r="U145" s="135">
        <v>3</v>
      </c>
      <c r="V145" s="135">
        <v>3</v>
      </c>
      <c r="W145" s="135">
        <v>1</v>
      </c>
      <c r="X145" s="135">
        <v>1</v>
      </c>
      <c r="Y145" s="135">
        <v>4</v>
      </c>
      <c r="Z145" s="135">
        <v>4</v>
      </c>
      <c r="AA145" s="135">
        <v>4</v>
      </c>
      <c r="AB145" s="135">
        <v>4</v>
      </c>
      <c r="AC145" s="135">
        <v>2</v>
      </c>
      <c r="AD145" s="135">
        <v>2</v>
      </c>
      <c r="AE145" s="135">
        <v>4</v>
      </c>
      <c r="AF145" s="135">
        <v>3</v>
      </c>
      <c r="AG145" s="135">
        <v>3</v>
      </c>
      <c r="AH145" s="135">
        <v>1</v>
      </c>
      <c r="AI145" s="135">
        <v>1</v>
      </c>
      <c r="AJ145" s="135">
        <v>1</v>
      </c>
      <c r="AK145" s="145">
        <v>1</v>
      </c>
      <c r="AL145" s="135"/>
      <c r="AM145" s="135"/>
      <c r="AN145" s="135"/>
      <c r="AO145" s="135"/>
      <c r="AP145" s="135"/>
      <c r="AQ145" s="135"/>
      <c r="AR145" s="135"/>
      <c r="AS145" s="135"/>
    </row>
    <row r="146" spans="1:45" x14ac:dyDescent="0.35">
      <c r="A146" s="134" t="s">
        <v>25</v>
      </c>
      <c r="B146" s="134"/>
      <c r="C146" s="134" t="s">
        <v>142</v>
      </c>
      <c r="D146" s="134">
        <v>2022</v>
      </c>
      <c r="E146" s="134">
        <v>2</v>
      </c>
      <c r="F146" s="134">
        <v>3</v>
      </c>
      <c r="G146" s="134">
        <v>3</v>
      </c>
      <c r="H146" s="134">
        <v>3</v>
      </c>
      <c r="I146" s="134">
        <v>2</v>
      </c>
      <c r="J146" s="134">
        <v>3</v>
      </c>
      <c r="K146" s="134">
        <v>3</v>
      </c>
      <c r="L146" s="134">
        <v>3</v>
      </c>
      <c r="M146" s="134">
        <v>3</v>
      </c>
      <c r="N146" s="134">
        <v>3</v>
      </c>
      <c r="O146" s="134">
        <v>2</v>
      </c>
      <c r="P146" s="134">
        <v>4</v>
      </c>
      <c r="Q146" s="134">
        <v>4</v>
      </c>
      <c r="R146" s="134">
        <v>3</v>
      </c>
      <c r="S146" s="134">
        <v>3</v>
      </c>
      <c r="T146" s="134">
        <v>4</v>
      </c>
      <c r="U146" s="134">
        <v>3</v>
      </c>
      <c r="V146" s="134">
        <v>3</v>
      </c>
      <c r="W146" s="134">
        <v>2</v>
      </c>
      <c r="X146" s="134">
        <v>2</v>
      </c>
      <c r="Y146" s="134">
        <v>3</v>
      </c>
      <c r="Z146" s="134">
        <v>3</v>
      </c>
      <c r="AA146" s="134">
        <v>3</v>
      </c>
      <c r="AB146" s="134">
        <v>3</v>
      </c>
      <c r="AC146" s="134">
        <v>3</v>
      </c>
      <c r="AD146" s="134">
        <v>4</v>
      </c>
      <c r="AE146" s="134">
        <v>3</v>
      </c>
      <c r="AF146" s="134">
        <v>3</v>
      </c>
      <c r="AG146" s="134">
        <v>4</v>
      </c>
      <c r="AH146" s="134">
        <v>2</v>
      </c>
      <c r="AI146" s="134">
        <v>1</v>
      </c>
      <c r="AJ146" s="134">
        <v>2</v>
      </c>
      <c r="AK146" s="144">
        <v>1</v>
      </c>
      <c r="AL146" s="134"/>
      <c r="AM146" s="134"/>
      <c r="AN146" s="134"/>
      <c r="AO146" s="134"/>
      <c r="AP146" s="134"/>
      <c r="AQ146" s="134"/>
      <c r="AR146" s="134"/>
      <c r="AS146" s="134"/>
    </row>
    <row r="147" spans="1:45" x14ac:dyDescent="0.35">
      <c r="A147" s="135" t="s">
        <v>25</v>
      </c>
      <c r="B147" s="135"/>
      <c r="C147" s="135" t="s">
        <v>142</v>
      </c>
      <c r="D147" s="135">
        <v>2022</v>
      </c>
      <c r="E147" s="135">
        <v>1</v>
      </c>
      <c r="F147" s="135">
        <v>3</v>
      </c>
      <c r="G147" s="135">
        <v>3</v>
      </c>
      <c r="H147" s="135">
        <v>3</v>
      </c>
      <c r="I147" s="135">
        <v>2</v>
      </c>
      <c r="J147" s="135">
        <v>3</v>
      </c>
      <c r="K147" s="135">
        <v>3</v>
      </c>
      <c r="L147" s="135">
        <v>3</v>
      </c>
      <c r="M147" s="135">
        <v>2</v>
      </c>
      <c r="N147" s="135">
        <v>2</v>
      </c>
      <c r="O147" s="135">
        <v>2</v>
      </c>
      <c r="P147" s="135">
        <v>3</v>
      </c>
      <c r="Q147" s="135">
        <v>3</v>
      </c>
      <c r="R147" s="135">
        <v>2</v>
      </c>
      <c r="S147" s="135">
        <v>3</v>
      </c>
      <c r="T147" s="135">
        <v>2</v>
      </c>
      <c r="U147" s="135">
        <v>2</v>
      </c>
      <c r="V147" s="135">
        <v>2</v>
      </c>
      <c r="W147" s="135">
        <v>2</v>
      </c>
      <c r="X147" s="135">
        <v>2</v>
      </c>
      <c r="Y147" s="135">
        <v>3</v>
      </c>
      <c r="Z147" s="135">
        <v>2</v>
      </c>
      <c r="AA147" s="135">
        <v>3</v>
      </c>
      <c r="AB147" s="135">
        <v>3</v>
      </c>
      <c r="AC147" s="135">
        <v>3</v>
      </c>
      <c r="AD147" s="135">
        <v>2</v>
      </c>
      <c r="AE147" s="135">
        <v>2</v>
      </c>
      <c r="AF147" s="135">
        <v>3</v>
      </c>
      <c r="AG147" s="135">
        <v>2</v>
      </c>
      <c r="AH147" s="135">
        <v>3</v>
      </c>
      <c r="AI147" s="135">
        <v>1</v>
      </c>
      <c r="AJ147" s="135">
        <v>2</v>
      </c>
      <c r="AK147" s="145">
        <v>2</v>
      </c>
      <c r="AL147" s="135"/>
      <c r="AM147" s="135"/>
      <c r="AN147" s="135"/>
      <c r="AO147" s="135"/>
      <c r="AP147" s="135"/>
      <c r="AQ147" s="135"/>
      <c r="AR147" s="135"/>
      <c r="AS147" s="135"/>
    </row>
    <row r="148" spans="1:45" x14ac:dyDescent="0.35">
      <c r="A148" s="134" t="s">
        <v>25</v>
      </c>
      <c r="B148" s="134"/>
      <c r="C148" s="134" t="s">
        <v>142</v>
      </c>
      <c r="D148" s="134">
        <v>2022</v>
      </c>
      <c r="E148" s="134">
        <v>1</v>
      </c>
      <c r="F148" s="134">
        <v>4</v>
      </c>
      <c r="G148" s="134">
        <v>4</v>
      </c>
      <c r="H148" s="134">
        <v>4</v>
      </c>
      <c r="I148" s="134">
        <v>2</v>
      </c>
      <c r="J148" s="134">
        <v>4</v>
      </c>
      <c r="K148" s="134">
        <v>4</v>
      </c>
      <c r="L148" s="134">
        <v>4</v>
      </c>
      <c r="M148" s="134">
        <v>4</v>
      </c>
      <c r="N148" s="134">
        <v>3</v>
      </c>
      <c r="O148" s="134">
        <v>1</v>
      </c>
      <c r="P148" s="134">
        <v>4</v>
      </c>
      <c r="Q148" s="134">
        <v>4</v>
      </c>
      <c r="R148" s="134">
        <v>4</v>
      </c>
      <c r="S148" s="134">
        <v>4</v>
      </c>
      <c r="T148" s="134">
        <v>4</v>
      </c>
      <c r="U148" s="134">
        <v>4</v>
      </c>
      <c r="V148" s="134">
        <v>4</v>
      </c>
      <c r="W148" s="134">
        <v>1</v>
      </c>
      <c r="X148" s="134">
        <v>1</v>
      </c>
      <c r="Y148" s="134">
        <v>4</v>
      </c>
      <c r="Z148" s="134">
        <v>4</v>
      </c>
      <c r="AA148" s="134">
        <v>4</v>
      </c>
      <c r="AB148" s="134">
        <v>3</v>
      </c>
      <c r="AC148" s="134">
        <v>3</v>
      </c>
      <c r="AD148" s="134">
        <v>4</v>
      </c>
      <c r="AE148" s="134">
        <v>3</v>
      </c>
      <c r="AF148" s="134">
        <v>3</v>
      </c>
      <c r="AG148" s="134">
        <v>3</v>
      </c>
      <c r="AH148" s="134">
        <v>3</v>
      </c>
      <c r="AI148" s="134">
        <v>1</v>
      </c>
      <c r="AJ148" s="134">
        <v>1</v>
      </c>
      <c r="AK148" s="144">
        <v>2</v>
      </c>
      <c r="AL148" s="134"/>
      <c r="AM148" s="134"/>
      <c r="AN148" s="134"/>
      <c r="AO148" s="134"/>
      <c r="AP148" s="134"/>
      <c r="AQ148" s="134"/>
      <c r="AR148" s="134"/>
      <c r="AS148" s="134"/>
    </row>
    <row r="149" spans="1:45" x14ac:dyDescent="0.35">
      <c r="A149" s="135" t="s">
        <v>25</v>
      </c>
      <c r="B149" s="135"/>
      <c r="C149" s="135" t="s">
        <v>142</v>
      </c>
      <c r="D149" s="135">
        <v>2022</v>
      </c>
      <c r="E149" s="135">
        <v>2</v>
      </c>
      <c r="F149" s="135">
        <v>4</v>
      </c>
      <c r="G149" s="135">
        <v>4</v>
      </c>
      <c r="H149" s="135">
        <v>4</v>
      </c>
      <c r="I149" s="135">
        <v>1</v>
      </c>
      <c r="J149" s="135">
        <v>4</v>
      </c>
      <c r="K149" s="135">
        <v>4</v>
      </c>
      <c r="L149" s="135">
        <v>4</v>
      </c>
      <c r="M149" s="135">
        <v>4</v>
      </c>
      <c r="N149" s="135">
        <v>4</v>
      </c>
      <c r="O149" s="135">
        <v>1</v>
      </c>
      <c r="P149" s="135">
        <v>4</v>
      </c>
      <c r="Q149" s="135">
        <v>4</v>
      </c>
      <c r="R149" s="135">
        <v>3</v>
      </c>
      <c r="S149" s="135">
        <v>4</v>
      </c>
      <c r="T149" s="135">
        <v>4</v>
      </c>
      <c r="U149" s="135">
        <v>4</v>
      </c>
      <c r="V149" s="135">
        <v>3</v>
      </c>
      <c r="W149" s="135">
        <v>1</v>
      </c>
      <c r="X149" s="135">
        <v>1</v>
      </c>
      <c r="Y149" s="135">
        <v>3</v>
      </c>
      <c r="Z149" s="135">
        <v>4</v>
      </c>
      <c r="AA149" s="135">
        <v>4</v>
      </c>
      <c r="AB149" s="135">
        <v>4</v>
      </c>
      <c r="AC149" s="135">
        <v>4</v>
      </c>
      <c r="AD149" s="135">
        <v>4</v>
      </c>
      <c r="AE149" s="135">
        <v>4</v>
      </c>
      <c r="AF149" s="135">
        <v>4</v>
      </c>
      <c r="AG149" s="135">
        <v>4</v>
      </c>
      <c r="AH149" s="135">
        <v>2</v>
      </c>
      <c r="AI149" s="135">
        <v>1</v>
      </c>
      <c r="AJ149" s="135">
        <v>2</v>
      </c>
      <c r="AK149" s="145">
        <v>1</v>
      </c>
      <c r="AL149" s="135"/>
      <c r="AM149" s="135"/>
      <c r="AN149" s="135"/>
      <c r="AO149" s="135"/>
      <c r="AP149" s="135"/>
      <c r="AQ149" s="135"/>
      <c r="AR149" s="135"/>
      <c r="AS149" s="135"/>
    </row>
    <row r="150" spans="1:45" x14ac:dyDescent="0.35">
      <c r="A150" s="134" t="s">
        <v>25</v>
      </c>
      <c r="B150" s="134"/>
      <c r="C150" s="134" t="s">
        <v>142</v>
      </c>
      <c r="D150" s="134">
        <v>2022</v>
      </c>
      <c r="E150" s="134">
        <v>2</v>
      </c>
      <c r="F150" s="134">
        <v>3</v>
      </c>
      <c r="G150" s="134">
        <v>4</v>
      </c>
      <c r="H150" s="134">
        <v>3</v>
      </c>
      <c r="I150" s="134">
        <v>1</v>
      </c>
      <c r="J150" s="134">
        <v>4</v>
      </c>
      <c r="K150" s="134">
        <v>4</v>
      </c>
      <c r="L150" s="134">
        <v>4</v>
      </c>
      <c r="M150" s="134">
        <v>3</v>
      </c>
      <c r="N150" s="134">
        <v>3</v>
      </c>
      <c r="O150" s="134">
        <v>1</v>
      </c>
      <c r="P150" s="134">
        <v>3</v>
      </c>
      <c r="Q150" s="134">
        <v>3</v>
      </c>
      <c r="R150" s="134">
        <v>4</v>
      </c>
      <c r="S150" s="134">
        <v>4</v>
      </c>
      <c r="T150" s="134">
        <v>4</v>
      </c>
      <c r="U150" s="134">
        <v>4</v>
      </c>
      <c r="V150" s="134">
        <v>3</v>
      </c>
      <c r="W150" s="134">
        <v>1</v>
      </c>
      <c r="X150" s="134">
        <v>1</v>
      </c>
      <c r="Y150" s="134">
        <v>3</v>
      </c>
      <c r="Z150" s="134">
        <v>4</v>
      </c>
      <c r="AA150" s="134">
        <v>4</v>
      </c>
      <c r="AB150" s="134"/>
      <c r="AC150" s="134">
        <v>4</v>
      </c>
      <c r="AD150" s="134">
        <v>3</v>
      </c>
      <c r="AE150" s="134">
        <v>2</v>
      </c>
      <c r="AF150" s="134">
        <v>4</v>
      </c>
      <c r="AG150" s="134">
        <v>4</v>
      </c>
      <c r="AH150" s="134">
        <v>3</v>
      </c>
      <c r="AI150" s="134">
        <v>2</v>
      </c>
      <c r="AJ150" s="134">
        <v>2</v>
      </c>
      <c r="AK150" s="144">
        <v>2</v>
      </c>
      <c r="AL150" s="134"/>
      <c r="AM150" s="134"/>
      <c r="AN150" s="134"/>
      <c r="AO150" s="134"/>
      <c r="AP150" s="134"/>
      <c r="AQ150" s="134"/>
      <c r="AR150" s="134"/>
      <c r="AS150" s="134"/>
    </row>
    <row r="151" spans="1:45" x14ac:dyDescent="0.35">
      <c r="A151" s="135" t="s">
        <v>25</v>
      </c>
      <c r="B151" s="135"/>
      <c r="C151" s="135" t="s">
        <v>142</v>
      </c>
      <c r="D151" s="135">
        <v>2022</v>
      </c>
      <c r="E151" s="135">
        <v>2</v>
      </c>
      <c r="F151" s="135">
        <v>1</v>
      </c>
      <c r="G151" s="135">
        <v>2</v>
      </c>
      <c r="H151" s="135">
        <v>3</v>
      </c>
      <c r="I151" s="135">
        <v>3</v>
      </c>
      <c r="J151" s="135">
        <v>4</v>
      </c>
      <c r="K151" s="135">
        <v>3</v>
      </c>
      <c r="L151" s="135">
        <v>3</v>
      </c>
      <c r="M151" s="135">
        <v>5</v>
      </c>
      <c r="N151" s="135">
        <v>3</v>
      </c>
      <c r="O151" s="135">
        <v>4</v>
      </c>
      <c r="P151" s="135">
        <v>3</v>
      </c>
      <c r="Q151" s="135">
        <v>4</v>
      </c>
      <c r="R151" s="135">
        <v>5</v>
      </c>
      <c r="S151" s="135">
        <v>4</v>
      </c>
      <c r="T151" s="135">
        <v>3</v>
      </c>
      <c r="U151" s="135">
        <v>4</v>
      </c>
      <c r="V151" s="135">
        <v>4</v>
      </c>
      <c r="W151" s="135">
        <v>1</v>
      </c>
      <c r="X151" s="135">
        <v>1</v>
      </c>
      <c r="Y151" s="135">
        <v>5</v>
      </c>
      <c r="Z151" s="135">
        <v>3</v>
      </c>
      <c r="AA151" s="135">
        <v>4</v>
      </c>
      <c r="AB151" s="135">
        <v>3</v>
      </c>
      <c r="AC151" s="135">
        <v>3</v>
      </c>
      <c r="AD151" s="135">
        <v>4</v>
      </c>
      <c r="AE151" s="135">
        <v>5</v>
      </c>
      <c r="AF151" s="135">
        <v>5</v>
      </c>
      <c r="AG151" s="135">
        <v>2</v>
      </c>
      <c r="AH151" s="135">
        <v>3</v>
      </c>
      <c r="AI151" s="135">
        <v>2</v>
      </c>
      <c r="AJ151" s="135">
        <v>1</v>
      </c>
      <c r="AK151" s="145">
        <v>2</v>
      </c>
      <c r="AL151" s="135"/>
      <c r="AM151" s="135"/>
      <c r="AN151" s="135"/>
      <c r="AO151" s="135"/>
      <c r="AP151" s="135"/>
      <c r="AQ151" s="135"/>
      <c r="AR151" s="135"/>
      <c r="AS151" s="135"/>
    </row>
    <row r="152" spans="1:45" x14ac:dyDescent="0.35">
      <c r="A152" s="134" t="s">
        <v>25</v>
      </c>
      <c r="B152" s="134"/>
      <c r="C152" s="134" t="s">
        <v>142</v>
      </c>
      <c r="D152" s="134">
        <v>2022</v>
      </c>
      <c r="E152" s="134">
        <v>1</v>
      </c>
      <c r="F152" s="134">
        <v>4</v>
      </c>
      <c r="G152" s="134">
        <v>4</v>
      </c>
      <c r="H152" s="134">
        <v>4</v>
      </c>
      <c r="I152" s="134">
        <v>2</v>
      </c>
      <c r="J152" s="134">
        <v>4</v>
      </c>
      <c r="K152" s="134">
        <v>4</v>
      </c>
      <c r="L152" s="134">
        <v>2</v>
      </c>
      <c r="M152" s="134">
        <v>4</v>
      </c>
      <c r="N152" s="134">
        <v>4</v>
      </c>
      <c r="O152" s="134">
        <v>3</v>
      </c>
      <c r="P152" s="134">
        <v>4</v>
      </c>
      <c r="Q152" s="134">
        <v>4</v>
      </c>
      <c r="R152" s="134">
        <v>4</v>
      </c>
      <c r="S152" s="134">
        <v>4</v>
      </c>
      <c r="T152" s="134">
        <v>4</v>
      </c>
      <c r="U152" s="134">
        <v>4</v>
      </c>
      <c r="V152" s="134">
        <v>4</v>
      </c>
      <c r="W152" s="134">
        <v>1</v>
      </c>
      <c r="X152" s="134">
        <v>1</v>
      </c>
      <c r="Y152" s="134">
        <v>4</v>
      </c>
      <c r="Z152" s="134">
        <v>4</v>
      </c>
      <c r="AA152" s="134">
        <v>4</v>
      </c>
      <c r="AB152" s="134">
        <v>4</v>
      </c>
      <c r="AC152" s="134">
        <v>4</v>
      </c>
      <c r="AD152" s="134">
        <v>4</v>
      </c>
      <c r="AE152" s="134">
        <v>4</v>
      </c>
      <c r="AF152" s="134">
        <v>4</v>
      </c>
      <c r="AG152" s="134">
        <v>4</v>
      </c>
      <c r="AH152" s="134">
        <v>3</v>
      </c>
      <c r="AI152" s="134">
        <v>1</v>
      </c>
      <c r="AJ152" s="134">
        <v>1</v>
      </c>
      <c r="AK152" s="144">
        <v>2</v>
      </c>
      <c r="AL152" s="134"/>
      <c r="AM152" s="134"/>
      <c r="AN152" s="134"/>
      <c r="AO152" s="134"/>
      <c r="AP152" s="134"/>
      <c r="AQ152" s="134"/>
      <c r="AR152" s="134"/>
      <c r="AS152" s="134"/>
    </row>
    <row r="153" spans="1:45" x14ac:dyDescent="0.35">
      <c r="A153" s="135" t="s">
        <v>25</v>
      </c>
      <c r="B153" s="135"/>
      <c r="C153" s="135" t="s">
        <v>142</v>
      </c>
      <c r="D153" s="135">
        <v>2022</v>
      </c>
      <c r="E153" s="135">
        <v>2</v>
      </c>
      <c r="F153" s="135">
        <v>4</v>
      </c>
      <c r="G153" s="135">
        <v>4</v>
      </c>
      <c r="H153" s="135">
        <v>3</v>
      </c>
      <c r="I153" s="135">
        <v>1</v>
      </c>
      <c r="J153" s="135">
        <v>4</v>
      </c>
      <c r="K153" s="135">
        <v>4</v>
      </c>
      <c r="L153" s="135">
        <v>4</v>
      </c>
      <c r="M153" s="135">
        <v>4</v>
      </c>
      <c r="N153" s="135">
        <v>4</v>
      </c>
      <c r="O153" s="135">
        <v>1</v>
      </c>
      <c r="P153" s="135">
        <v>3</v>
      </c>
      <c r="Q153" s="135">
        <v>4</v>
      </c>
      <c r="R153" s="135">
        <v>4</v>
      </c>
      <c r="S153" s="135">
        <v>4</v>
      </c>
      <c r="T153" s="135">
        <v>3</v>
      </c>
      <c r="U153" s="135">
        <v>3</v>
      </c>
      <c r="V153" s="135">
        <v>3</v>
      </c>
      <c r="W153" s="135">
        <v>1</v>
      </c>
      <c r="X153" s="135">
        <v>1</v>
      </c>
      <c r="Y153" s="135">
        <v>4</v>
      </c>
      <c r="Z153" s="135">
        <v>4</v>
      </c>
      <c r="AA153" s="135">
        <v>5</v>
      </c>
      <c r="AB153" s="135">
        <v>4</v>
      </c>
      <c r="AC153" s="135">
        <v>4</v>
      </c>
      <c r="AD153" s="135">
        <v>4</v>
      </c>
      <c r="AE153" s="135">
        <v>4</v>
      </c>
      <c r="AF153" s="135">
        <v>4</v>
      </c>
      <c r="AG153" s="135">
        <v>4</v>
      </c>
      <c r="AH153" s="135">
        <v>3</v>
      </c>
      <c r="AI153" s="135">
        <v>2</v>
      </c>
      <c r="AJ153" s="135">
        <v>1</v>
      </c>
      <c r="AK153" s="145">
        <v>1</v>
      </c>
      <c r="AL153" s="135"/>
      <c r="AM153" s="135"/>
      <c r="AN153" s="135"/>
      <c r="AO153" s="135"/>
      <c r="AP153" s="135"/>
      <c r="AQ153" s="135"/>
      <c r="AR153" s="135"/>
      <c r="AS153" s="135"/>
    </row>
    <row r="154" spans="1:45" x14ac:dyDescent="0.35">
      <c r="A154" s="134" t="s">
        <v>25</v>
      </c>
      <c r="B154" s="134"/>
      <c r="C154" s="134" t="s">
        <v>142</v>
      </c>
      <c r="D154" s="134">
        <v>2022</v>
      </c>
      <c r="E154" s="134">
        <v>1</v>
      </c>
      <c r="F154" s="134">
        <v>4</v>
      </c>
      <c r="G154" s="134">
        <v>3</v>
      </c>
      <c r="H154" s="134">
        <v>4</v>
      </c>
      <c r="I154" s="134">
        <v>2</v>
      </c>
      <c r="J154" s="134">
        <v>4</v>
      </c>
      <c r="K154" s="134">
        <v>4</v>
      </c>
      <c r="L154" s="134">
        <v>4</v>
      </c>
      <c r="M154" s="134">
        <v>3</v>
      </c>
      <c r="N154" s="134">
        <v>4</v>
      </c>
      <c r="O154" s="134">
        <v>2</v>
      </c>
      <c r="P154" s="134">
        <v>4</v>
      </c>
      <c r="Q154" s="134">
        <v>4</v>
      </c>
      <c r="R154" s="134">
        <v>4</v>
      </c>
      <c r="S154" s="134">
        <v>4</v>
      </c>
      <c r="T154" s="134">
        <v>4</v>
      </c>
      <c r="U154" s="134">
        <v>4</v>
      </c>
      <c r="V154" s="134">
        <v>4</v>
      </c>
      <c r="W154" s="134">
        <v>1</v>
      </c>
      <c r="X154" s="134">
        <v>1</v>
      </c>
      <c r="Y154" s="134">
        <v>3</v>
      </c>
      <c r="Z154" s="134">
        <v>3</v>
      </c>
      <c r="AA154" s="134">
        <v>4</v>
      </c>
      <c r="AB154" s="134">
        <v>4</v>
      </c>
      <c r="AC154" s="134">
        <v>4</v>
      </c>
      <c r="AD154" s="134">
        <v>3</v>
      </c>
      <c r="AE154" s="134">
        <v>3</v>
      </c>
      <c r="AF154" s="134">
        <v>4</v>
      </c>
      <c r="AG154" s="134">
        <v>3</v>
      </c>
      <c r="AH154" s="134">
        <v>3</v>
      </c>
      <c r="AI154" s="134">
        <v>1</v>
      </c>
      <c r="AJ154" s="134">
        <v>1</v>
      </c>
      <c r="AK154" s="144">
        <v>3</v>
      </c>
      <c r="AL154" s="134"/>
      <c r="AM154" s="134"/>
      <c r="AN154" s="134"/>
      <c r="AO154" s="134"/>
      <c r="AP154" s="134"/>
      <c r="AQ154" s="134"/>
      <c r="AR154" s="134"/>
      <c r="AS154" s="134"/>
    </row>
    <row r="155" spans="1:45" x14ac:dyDescent="0.35">
      <c r="A155" s="135" t="s">
        <v>25</v>
      </c>
      <c r="B155" s="135"/>
      <c r="C155" s="135" t="s">
        <v>142</v>
      </c>
      <c r="D155" s="135">
        <v>2022</v>
      </c>
      <c r="E155" s="135">
        <v>2</v>
      </c>
      <c r="F155" s="135">
        <v>3</v>
      </c>
      <c r="G155" s="135">
        <v>3</v>
      </c>
      <c r="H155" s="135">
        <v>3</v>
      </c>
      <c r="I155" s="135">
        <v>1</v>
      </c>
      <c r="J155" s="135">
        <v>4</v>
      </c>
      <c r="K155" s="135">
        <v>4</v>
      </c>
      <c r="L155" s="135">
        <v>4</v>
      </c>
      <c r="M155" s="135">
        <v>4</v>
      </c>
      <c r="N155" s="135">
        <v>4</v>
      </c>
      <c r="O155" s="135">
        <v>1</v>
      </c>
      <c r="P155" s="135">
        <v>4</v>
      </c>
      <c r="Q155" s="135">
        <v>4</v>
      </c>
      <c r="R155" s="135">
        <v>4</v>
      </c>
      <c r="S155" s="135">
        <v>4</v>
      </c>
      <c r="T155" s="135">
        <v>4</v>
      </c>
      <c r="U155" s="135">
        <v>3</v>
      </c>
      <c r="V155" s="135">
        <v>2</v>
      </c>
      <c r="W155" s="135">
        <v>3</v>
      </c>
      <c r="X155" s="135">
        <v>1</v>
      </c>
      <c r="Y155" s="135">
        <v>4</v>
      </c>
      <c r="Z155" s="135">
        <v>2</v>
      </c>
      <c r="AA155" s="135">
        <v>3</v>
      </c>
      <c r="AB155" s="135">
        <v>3</v>
      </c>
      <c r="AC155" s="135">
        <v>2</v>
      </c>
      <c r="AD155" s="135">
        <v>2</v>
      </c>
      <c r="AE155" s="135">
        <v>3</v>
      </c>
      <c r="AF155" s="135">
        <v>3</v>
      </c>
      <c r="AG155" s="135">
        <v>3</v>
      </c>
      <c r="AH155" s="135">
        <v>3</v>
      </c>
      <c r="AI155" s="135">
        <v>1</v>
      </c>
      <c r="AJ155" s="135">
        <v>1</v>
      </c>
      <c r="AK155" s="145">
        <v>1</v>
      </c>
      <c r="AL155" s="135"/>
      <c r="AM155" s="135"/>
      <c r="AN155" s="135"/>
      <c r="AO155" s="135"/>
      <c r="AP155" s="135"/>
      <c r="AQ155" s="135"/>
      <c r="AR155" s="135"/>
      <c r="AS155" s="135"/>
    </row>
    <row r="156" spans="1:45" x14ac:dyDescent="0.35">
      <c r="A156" s="134" t="s">
        <v>25</v>
      </c>
      <c r="B156" s="134"/>
      <c r="C156" s="134" t="s">
        <v>142</v>
      </c>
      <c r="D156" s="134">
        <v>2022</v>
      </c>
      <c r="E156" s="134" t="s">
        <v>169</v>
      </c>
      <c r="F156" s="134">
        <v>4</v>
      </c>
      <c r="G156" s="134">
        <v>4</v>
      </c>
      <c r="H156" s="134">
        <v>4</v>
      </c>
      <c r="I156" s="134">
        <v>3</v>
      </c>
      <c r="J156" s="134">
        <v>4</v>
      </c>
      <c r="K156" s="134">
        <v>4</v>
      </c>
      <c r="L156" s="134">
        <v>4</v>
      </c>
      <c r="M156" s="134">
        <v>4</v>
      </c>
      <c r="N156" s="134">
        <v>4</v>
      </c>
      <c r="O156" s="134">
        <v>4</v>
      </c>
      <c r="P156" s="134">
        <v>4</v>
      </c>
      <c r="Q156" s="134">
        <v>4</v>
      </c>
      <c r="R156" s="134">
        <v>4</v>
      </c>
      <c r="S156" s="134">
        <v>4</v>
      </c>
      <c r="T156" s="134">
        <v>4</v>
      </c>
      <c r="U156" s="134">
        <v>4</v>
      </c>
      <c r="V156" s="134">
        <v>4</v>
      </c>
      <c r="W156" s="134">
        <v>4</v>
      </c>
      <c r="X156" s="134">
        <v>4</v>
      </c>
      <c r="Y156" s="134">
        <v>4</v>
      </c>
      <c r="Z156" s="134">
        <v>4</v>
      </c>
      <c r="AA156" s="134">
        <v>4</v>
      </c>
      <c r="AB156" s="134">
        <v>4</v>
      </c>
      <c r="AC156" s="134">
        <v>4</v>
      </c>
      <c r="AD156" s="134">
        <v>4</v>
      </c>
      <c r="AE156" s="134">
        <v>4</v>
      </c>
      <c r="AF156" s="134">
        <v>4</v>
      </c>
      <c r="AG156" s="134">
        <v>4</v>
      </c>
      <c r="AH156" s="134">
        <v>1</v>
      </c>
      <c r="AI156" s="134">
        <v>2</v>
      </c>
      <c r="AJ156" s="134">
        <v>1</v>
      </c>
      <c r="AK156" s="144">
        <v>1</v>
      </c>
      <c r="AL156" s="134"/>
      <c r="AM156" s="134"/>
      <c r="AN156" s="134"/>
      <c r="AO156" s="134"/>
      <c r="AP156" s="134"/>
      <c r="AQ156" s="134"/>
      <c r="AR156" s="134"/>
      <c r="AS156" s="134"/>
    </row>
    <row r="157" spans="1:45" x14ac:dyDescent="0.35">
      <c r="A157" s="135" t="s">
        <v>25</v>
      </c>
      <c r="B157" s="135"/>
      <c r="C157" s="135" t="s">
        <v>142</v>
      </c>
      <c r="D157" s="135">
        <v>2022</v>
      </c>
      <c r="E157" s="135">
        <v>2</v>
      </c>
      <c r="F157" s="135">
        <v>4</v>
      </c>
      <c r="G157" s="135">
        <v>3</v>
      </c>
      <c r="H157" s="135">
        <v>4</v>
      </c>
      <c r="I157" s="135">
        <v>1</v>
      </c>
      <c r="J157" s="135">
        <v>4</v>
      </c>
      <c r="K157" s="135">
        <v>4</v>
      </c>
      <c r="L157" s="135">
        <v>4</v>
      </c>
      <c r="M157" s="135">
        <v>4</v>
      </c>
      <c r="N157" s="135">
        <v>4</v>
      </c>
      <c r="O157" s="135">
        <v>4</v>
      </c>
      <c r="P157" s="135">
        <v>4</v>
      </c>
      <c r="Q157" s="135">
        <v>4</v>
      </c>
      <c r="R157" s="135">
        <v>4</v>
      </c>
      <c r="S157" s="135">
        <v>4</v>
      </c>
      <c r="T157" s="135">
        <v>4</v>
      </c>
      <c r="U157" s="135">
        <v>4</v>
      </c>
      <c r="V157" s="135">
        <v>4</v>
      </c>
      <c r="W157" s="135">
        <v>4</v>
      </c>
      <c r="X157" s="135">
        <v>4</v>
      </c>
      <c r="Y157" s="135">
        <v>4</v>
      </c>
      <c r="Z157" s="135">
        <v>4</v>
      </c>
      <c r="AA157" s="135">
        <v>4</v>
      </c>
      <c r="AB157" s="135">
        <v>4</v>
      </c>
      <c r="AC157" s="135">
        <v>4</v>
      </c>
      <c r="AD157" s="135">
        <v>4</v>
      </c>
      <c r="AE157" s="135">
        <v>4</v>
      </c>
      <c r="AF157" s="135">
        <v>4</v>
      </c>
      <c r="AG157" s="135">
        <v>4</v>
      </c>
      <c r="AH157" s="135">
        <v>1</v>
      </c>
      <c r="AI157" s="135">
        <v>2</v>
      </c>
      <c r="AJ157" s="135">
        <v>3</v>
      </c>
      <c r="AK157" s="145">
        <v>3</v>
      </c>
      <c r="AL157" s="135"/>
      <c r="AM157" s="135"/>
      <c r="AN157" s="135"/>
      <c r="AO157" s="135"/>
      <c r="AP157" s="135"/>
      <c r="AQ157" s="135"/>
      <c r="AR157" s="135"/>
      <c r="AS157" s="135"/>
    </row>
    <row r="158" spans="1:45" x14ac:dyDescent="0.35">
      <c r="A158" s="134" t="s">
        <v>25</v>
      </c>
      <c r="B158" s="134"/>
      <c r="C158" s="134" t="s">
        <v>142</v>
      </c>
      <c r="D158" s="134">
        <v>2022</v>
      </c>
      <c r="E158" s="134">
        <v>1</v>
      </c>
      <c r="F158" s="134">
        <v>4</v>
      </c>
      <c r="G158" s="134">
        <v>3</v>
      </c>
      <c r="H158" s="134">
        <v>4</v>
      </c>
      <c r="I158" s="134">
        <v>1</v>
      </c>
      <c r="J158" s="134">
        <v>4</v>
      </c>
      <c r="K158" s="134">
        <v>4</v>
      </c>
      <c r="L158" s="134">
        <v>3</v>
      </c>
      <c r="M158" s="134">
        <v>4</v>
      </c>
      <c r="N158" s="134">
        <v>4</v>
      </c>
      <c r="O158" s="134">
        <v>1</v>
      </c>
      <c r="P158" s="134">
        <v>4</v>
      </c>
      <c r="Q158" s="134">
        <v>4</v>
      </c>
      <c r="R158" s="134">
        <v>4</v>
      </c>
      <c r="S158" s="134">
        <v>4</v>
      </c>
      <c r="T158" s="134">
        <v>4</v>
      </c>
      <c r="U158" s="134">
        <v>4</v>
      </c>
      <c r="V158" s="134">
        <v>3</v>
      </c>
      <c r="W158" s="134">
        <v>1</v>
      </c>
      <c r="X158" s="134">
        <v>1</v>
      </c>
      <c r="Y158" s="134">
        <v>4</v>
      </c>
      <c r="Z158" s="134">
        <v>4</v>
      </c>
      <c r="AA158" s="134">
        <v>4</v>
      </c>
      <c r="AB158" s="134">
        <v>3</v>
      </c>
      <c r="AC158" s="134">
        <v>3</v>
      </c>
      <c r="AD158" s="134">
        <v>3</v>
      </c>
      <c r="AE158" s="134">
        <v>4</v>
      </c>
      <c r="AF158" s="134">
        <v>4</v>
      </c>
      <c r="AG158" s="134">
        <v>4</v>
      </c>
      <c r="AH158" s="134">
        <v>1</v>
      </c>
      <c r="AI158" s="134">
        <v>1</v>
      </c>
      <c r="AJ158" s="134">
        <v>1</v>
      </c>
      <c r="AK158" s="144">
        <v>1</v>
      </c>
      <c r="AL158" s="134"/>
      <c r="AM158" s="134"/>
      <c r="AN158" s="134"/>
      <c r="AO158" s="134"/>
      <c r="AP158" s="134"/>
      <c r="AQ158" s="134"/>
      <c r="AR158" s="134"/>
      <c r="AS158" s="134"/>
    </row>
    <row r="159" spans="1:45" x14ac:dyDescent="0.35">
      <c r="A159" s="135" t="s">
        <v>25</v>
      </c>
      <c r="B159" s="135"/>
      <c r="C159" s="135" t="s">
        <v>142</v>
      </c>
      <c r="D159" s="135">
        <v>2022</v>
      </c>
      <c r="E159" s="135">
        <v>2</v>
      </c>
      <c r="F159" s="135">
        <v>4</v>
      </c>
      <c r="G159" s="135">
        <v>4</v>
      </c>
      <c r="H159" s="135">
        <v>4</v>
      </c>
      <c r="I159" s="135">
        <v>4</v>
      </c>
      <c r="J159" s="135">
        <v>4</v>
      </c>
      <c r="K159" s="135">
        <v>4</v>
      </c>
      <c r="L159" s="135">
        <v>4</v>
      </c>
      <c r="M159" s="135">
        <v>4</v>
      </c>
      <c r="N159" s="135">
        <v>4</v>
      </c>
      <c r="O159" s="135">
        <v>4</v>
      </c>
      <c r="P159" s="135">
        <v>4</v>
      </c>
      <c r="Q159" s="135">
        <v>4</v>
      </c>
      <c r="R159" s="135">
        <v>4</v>
      </c>
      <c r="S159" s="135">
        <v>4</v>
      </c>
      <c r="T159" s="135">
        <v>4</v>
      </c>
      <c r="U159" s="135">
        <v>4</v>
      </c>
      <c r="V159" s="135">
        <v>4</v>
      </c>
      <c r="W159" s="135">
        <v>1</v>
      </c>
      <c r="X159" s="135">
        <v>1</v>
      </c>
      <c r="Y159" s="135">
        <v>4</v>
      </c>
      <c r="Z159" s="135">
        <v>4</v>
      </c>
      <c r="AA159" s="135">
        <v>4</v>
      </c>
      <c r="AB159" s="135">
        <v>5</v>
      </c>
      <c r="AC159" s="135">
        <v>4</v>
      </c>
      <c r="AD159" s="135">
        <v>4</v>
      </c>
      <c r="AE159" s="135">
        <v>4</v>
      </c>
      <c r="AF159" s="135">
        <v>4</v>
      </c>
      <c r="AG159" s="135">
        <v>4</v>
      </c>
      <c r="AH159" s="135">
        <v>1</v>
      </c>
      <c r="AI159" s="135">
        <v>1</v>
      </c>
      <c r="AJ159" s="135">
        <v>2</v>
      </c>
      <c r="AK159" s="145">
        <v>1</v>
      </c>
      <c r="AL159" s="135"/>
      <c r="AM159" s="135"/>
      <c r="AN159" s="135"/>
      <c r="AO159" s="135"/>
      <c r="AP159" s="135"/>
      <c r="AQ159" s="135"/>
      <c r="AR159" s="135"/>
      <c r="AS159" s="135"/>
    </row>
    <row r="160" spans="1:45" x14ac:dyDescent="0.35">
      <c r="A160" s="134" t="s">
        <v>25</v>
      </c>
      <c r="B160" s="134"/>
      <c r="C160" s="134" t="s">
        <v>142</v>
      </c>
      <c r="D160" s="134">
        <v>2022</v>
      </c>
      <c r="E160" s="134">
        <v>2</v>
      </c>
      <c r="F160" s="134">
        <v>5</v>
      </c>
      <c r="G160" s="134">
        <v>5</v>
      </c>
      <c r="H160" s="134">
        <v>5</v>
      </c>
      <c r="I160" s="134">
        <v>4</v>
      </c>
      <c r="J160" s="134">
        <v>5</v>
      </c>
      <c r="K160" s="134">
        <v>5</v>
      </c>
      <c r="L160" s="134">
        <v>5</v>
      </c>
      <c r="M160" s="134">
        <v>5</v>
      </c>
      <c r="N160" s="134">
        <v>5</v>
      </c>
      <c r="O160" s="134">
        <v>4</v>
      </c>
      <c r="P160" s="134">
        <v>5</v>
      </c>
      <c r="Q160" s="134">
        <v>5</v>
      </c>
      <c r="R160" s="134">
        <v>5</v>
      </c>
      <c r="S160" s="134">
        <v>5</v>
      </c>
      <c r="T160" s="134">
        <v>5</v>
      </c>
      <c r="U160" s="134">
        <v>5</v>
      </c>
      <c r="V160" s="134">
        <v>5</v>
      </c>
      <c r="W160" s="134">
        <v>1</v>
      </c>
      <c r="X160" s="134">
        <v>1</v>
      </c>
      <c r="Y160" s="134">
        <v>5</v>
      </c>
      <c r="Z160" s="134">
        <v>5</v>
      </c>
      <c r="AA160" s="134">
        <v>5</v>
      </c>
      <c r="AB160" s="134">
        <v>5</v>
      </c>
      <c r="AC160" s="134">
        <v>5</v>
      </c>
      <c r="AD160" s="134">
        <v>5</v>
      </c>
      <c r="AE160" s="134">
        <v>5</v>
      </c>
      <c r="AF160" s="134">
        <v>5</v>
      </c>
      <c r="AG160" s="134">
        <v>5</v>
      </c>
      <c r="AH160" s="134">
        <v>3</v>
      </c>
      <c r="AI160" s="134">
        <v>1</v>
      </c>
      <c r="AJ160" s="134">
        <v>1</v>
      </c>
      <c r="AK160" s="144">
        <v>1</v>
      </c>
      <c r="AL160" s="134"/>
      <c r="AM160" s="134"/>
      <c r="AN160" s="134"/>
      <c r="AO160" s="134"/>
      <c r="AP160" s="134"/>
      <c r="AQ160" s="134"/>
      <c r="AR160" s="134"/>
      <c r="AS160" s="134"/>
    </row>
    <row r="161" spans="1:45" x14ac:dyDescent="0.35">
      <c r="A161" s="135" t="s">
        <v>25</v>
      </c>
      <c r="B161" s="135"/>
      <c r="C161" s="135" t="s">
        <v>142</v>
      </c>
      <c r="D161" s="135">
        <v>2022</v>
      </c>
      <c r="E161" s="135">
        <v>1</v>
      </c>
      <c r="F161" s="135">
        <v>4</v>
      </c>
      <c r="G161" s="135">
        <v>4</v>
      </c>
      <c r="H161" s="135">
        <v>4</v>
      </c>
      <c r="I161" s="135">
        <v>1</v>
      </c>
      <c r="J161" s="135">
        <v>3</v>
      </c>
      <c r="K161" s="135">
        <v>4</v>
      </c>
      <c r="L161" s="135">
        <v>3</v>
      </c>
      <c r="M161" s="135">
        <v>4</v>
      </c>
      <c r="N161" s="135">
        <v>4</v>
      </c>
      <c r="O161" s="135">
        <v>2</v>
      </c>
      <c r="P161" s="135">
        <v>4</v>
      </c>
      <c r="Q161" s="135">
        <v>4</v>
      </c>
      <c r="R161" s="135">
        <v>4</v>
      </c>
      <c r="S161" s="135">
        <v>4</v>
      </c>
      <c r="T161" s="135">
        <v>4</v>
      </c>
      <c r="U161" s="135">
        <v>4</v>
      </c>
      <c r="V161" s="135">
        <v>3</v>
      </c>
      <c r="W161" s="135">
        <v>1</v>
      </c>
      <c r="X161" s="135">
        <v>1</v>
      </c>
      <c r="Y161" s="135">
        <v>4</v>
      </c>
      <c r="Z161" s="135">
        <v>4</v>
      </c>
      <c r="AA161" s="135">
        <v>4</v>
      </c>
      <c r="AB161" s="135">
        <v>5</v>
      </c>
      <c r="AC161" s="135">
        <v>3</v>
      </c>
      <c r="AD161" s="135">
        <v>4</v>
      </c>
      <c r="AE161" s="135">
        <v>3</v>
      </c>
      <c r="AF161" s="135">
        <v>4</v>
      </c>
      <c r="AG161" s="135">
        <v>4</v>
      </c>
      <c r="AH161" s="135">
        <v>3</v>
      </c>
      <c r="AI161" s="135">
        <v>2</v>
      </c>
      <c r="AJ161" s="135">
        <v>1</v>
      </c>
      <c r="AK161" s="145">
        <v>1</v>
      </c>
      <c r="AL161" s="135"/>
      <c r="AM161" s="135"/>
      <c r="AN161" s="135"/>
      <c r="AO161" s="135"/>
      <c r="AP161" s="135"/>
      <c r="AQ161" s="135"/>
      <c r="AR161" s="135"/>
      <c r="AS161" s="135"/>
    </row>
    <row r="162" spans="1:45" x14ac:dyDescent="0.35">
      <c r="A162" s="134" t="s">
        <v>25</v>
      </c>
      <c r="B162" s="134"/>
      <c r="C162" s="134" t="s">
        <v>142</v>
      </c>
      <c r="D162" s="134">
        <v>2022</v>
      </c>
      <c r="E162" s="134">
        <v>2</v>
      </c>
      <c r="F162" s="134">
        <v>2</v>
      </c>
      <c r="G162" s="134">
        <v>1</v>
      </c>
      <c r="H162" s="134">
        <v>4</v>
      </c>
      <c r="I162" s="134">
        <v>2</v>
      </c>
      <c r="J162" s="134">
        <v>3</v>
      </c>
      <c r="K162" s="134">
        <v>4</v>
      </c>
      <c r="L162" s="134">
        <v>5</v>
      </c>
      <c r="M162" s="134">
        <v>5</v>
      </c>
      <c r="N162" s="134">
        <v>4</v>
      </c>
      <c r="O162" s="134">
        <v>1</v>
      </c>
      <c r="P162" s="134">
        <v>3</v>
      </c>
      <c r="Q162" s="134">
        <v>4</v>
      </c>
      <c r="R162" s="134">
        <v>5</v>
      </c>
      <c r="S162" s="134">
        <v>5</v>
      </c>
      <c r="T162" s="134">
        <v>4</v>
      </c>
      <c r="U162" s="134">
        <v>5</v>
      </c>
      <c r="V162" s="134">
        <v>2</v>
      </c>
      <c r="W162" s="134">
        <v>1</v>
      </c>
      <c r="X162" s="134">
        <v>1</v>
      </c>
      <c r="Y162" s="134">
        <v>4</v>
      </c>
      <c r="Z162" s="134">
        <v>4</v>
      </c>
      <c r="AA162" s="134">
        <v>5</v>
      </c>
      <c r="AB162" s="134">
        <v>4</v>
      </c>
      <c r="AC162" s="134">
        <v>5</v>
      </c>
      <c r="AD162" s="134">
        <v>4</v>
      </c>
      <c r="AE162" s="134">
        <v>4</v>
      </c>
      <c r="AF162" s="134">
        <v>4</v>
      </c>
      <c r="AG162" s="134">
        <v>1</v>
      </c>
      <c r="AH162" s="134">
        <v>3</v>
      </c>
      <c r="AI162" s="134">
        <v>1</v>
      </c>
      <c r="AJ162" s="134">
        <v>1</v>
      </c>
      <c r="AK162" s="144">
        <v>3</v>
      </c>
      <c r="AL162" s="134"/>
      <c r="AM162" s="134"/>
      <c r="AN162" s="134"/>
      <c r="AO162" s="134"/>
      <c r="AP162" s="134"/>
      <c r="AQ162" s="134"/>
      <c r="AR162" s="134"/>
      <c r="AS162" s="134"/>
    </row>
    <row r="163" spans="1:45" x14ac:dyDescent="0.35">
      <c r="A163" s="135" t="s">
        <v>25</v>
      </c>
      <c r="B163" s="135"/>
      <c r="C163" s="135" t="s">
        <v>142</v>
      </c>
      <c r="D163" s="135">
        <v>2022</v>
      </c>
      <c r="E163" s="135">
        <v>1</v>
      </c>
      <c r="F163" s="135">
        <v>4</v>
      </c>
      <c r="G163" s="135">
        <v>3</v>
      </c>
      <c r="H163" s="135">
        <v>4</v>
      </c>
      <c r="I163" s="135">
        <v>1</v>
      </c>
      <c r="J163" s="135">
        <v>4</v>
      </c>
      <c r="K163" s="135">
        <v>4</v>
      </c>
      <c r="L163" s="135">
        <v>3</v>
      </c>
      <c r="M163" s="135">
        <v>4</v>
      </c>
      <c r="N163" s="135">
        <v>4</v>
      </c>
      <c r="O163" s="135">
        <v>2</v>
      </c>
      <c r="P163" s="135">
        <v>4</v>
      </c>
      <c r="Q163" s="135">
        <v>4</v>
      </c>
      <c r="R163" s="135">
        <v>4</v>
      </c>
      <c r="S163" s="135">
        <v>3</v>
      </c>
      <c r="T163" s="135">
        <v>4</v>
      </c>
      <c r="U163" s="135">
        <v>4</v>
      </c>
      <c r="V163" s="135">
        <v>3</v>
      </c>
      <c r="W163" s="135">
        <v>2</v>
      </c>
      <c r="X163" s="135">
        <v>1</v>
      </c>
      <c r="Y163" s="135">
        <v>4</v>
      </c>
      <c r="Z163" s="135">
        <v>3</v>
      </c>
      <c r="AA163" s="135">
        <v>4</v>
      </c>
      <c r="AB163" s="135">
        <v>5</v>
      </c>
      <c r="AC163" s="135">
        <v>4</v>
      </c>
      <c r="AD163" s="135">
        <v>4</v>
      </c>
      <c r="AE163" s="135">
        <v>3</v>
      </c>
      <c r="AF163" s="135">
        <v>4</v>
      </c>
      <c r="AG163" s="135">
        <v>3</v>
      </c>
      <c r="AH163" s="135">
        <v>3</v>
      </c>
      <c r="AI163" s="135">
        <v>1</v>
      </c>
      <c r="AJ163" s="135">
        <v>1</v>
      </c>
      <c r="AK163" s="145">
        <v>2</v>
      </c>
      <c r="AL163" s="135"/>
      <c r="AM163" s="135"/>
      <c r="AN163" s="135"/>
      <c r="AO163" s="135"/>
      <c r="AP163" s="135"/>
      <c r="AQ163" s="135"/>
      <c r="AR163" s="135"/>
      <c r="AS163" s="135"/>
    </row>
    <row r="164" spans="1:45" x14ac:dyDescent="0.35">
      <c r="A164" s="134" t="s">
        <v>27</v>
      </c>
      <c r="B164" s="134"/>
      <c r="C164" s="134" t="s">
        <v>142</v>
      </c>
      <c r="D164" s="134">
        <v>2022</v>
      </c>
      <c r="E164" s="134">
        <v>1</v>
      </c>
      <c r="F164" s="134">
        <v>4</v>
      </c>
      <c r="G164" s="134">
        <v>4</v>
      </c>
      <c r="H164" s="134">
        <v>4</v>
      </c>
      <c r="I164" s="134">
        <v>1</v>
      </c>
      <c r="J164" s="134">
        <v>4</v>
      </c>
      <c r="K164" s="134">
        <v>4</v>
      </c>
      <c r="L164" s="134">
        <v>4</v>
      </c>
      <c r="M164" s="134">
        <v>4</v>
      </c>
      <c r="N164" s="134">
        <v>4</v>
      </c>
      <c r="O164" s="134">
        <v>1</v>
      </c>
      <c r="P164" s="134">
        <v>4</v>
      </c>
      <c r="Q164" s="134">
        <v>4</v>
      </c>
      <c r="R164" s="134">
        <v>4</v>
      </c>
      <c r="S164" s="134">
        <v>4</v>
      </c>
      <c r="T164" s="134">
        <v>4</v>
      </c>
      <c r="U164" s="134">
        <v>4</v>
      </c>
      <c r="V164" s="134">
        <v>4</v>
      </c>
      <c r="W164" s="134">
        <v>1</v>
      </c>
      <c r="X164" s="134">
        <v>1</v>
      </c>
      <c r="Y164" s="134">
        <v>4</v>
      </c>
      <c r="Z164" s="134">
        <v>4</v>
      </c>
      <c r="AA164" s="134">
        <v>4</v>
      </c>
      <c r="AB164" s="134">
        <v>4</v>
      </c>
      <c r="AC164" s="134">
        <v>4</v>
      </c>
      <c r="AD164" s="134">
        <v>4</v>
      </c>
      <c r="AE164" s="134">
        <v>4</v>
      </c>
      <c r="AF164" s="134">
        <v>4</v>
      </c>
      <c r="AG164" s="134">
        <v>4</v>
      </c>
      <c r="AH164" s="134">
        <v>3</v>
      </c>
      <c r="AI164" s="134">
        <v>1</v>
      </c>
      <c r="AJ164" s="134">
        <v>1</v>
      </c>
      <c r="AK164" s="144">
        <v>3</v>
      </c>
      <c r="AL164" s="134"/>
      <c r="AM164" s="134"/>
      <c r="AN164" s="134"/>
      <c r="AO164" s="134"/>
      <c r="AP164" s="134"/>
      <c r="AQ164" s="134"/>
      <c r="AR164" s="134"/>
      <c r="AS164" s="134"/>
    </row>
    <row r="165" spans="1:45" x14ac:dyDescent="0.35">
      <c r="A165" s="135" t="s">
        <v>27</v>
      </c>
      <c r="B165" s="135"/>
      <c r="C165" s="135" t="s">
        <v>142</v>
      </c>
      <c r="D165" s="135">
        <v>2022</v>
      </c>
      <c r="E165" s="135">
        <v>1</v>
      </c>
      <c r="F165" s="135">
        <v>3</v>
      </c>
      <c r="G165" s="135">
        <v>3</v>
      </c>
      <c r="H165" s="135">
        <v>3</v>
      </c>
      <c r="I165" s="135">
        <v>1</v>
      </c>
      <c r="J165" s="135">
        <v>3</v>
      </c>
      <c r="K165" s="135">
        <v>3</v>
      </c>
      <c r="L165" s="135">
        <v>3</v>
      </c>
      <c r="M165" s="135">
        <v>3</v>
      </c>
      <c r="N165" s="135">
        <v>3</v>
      </c>
      <c r="O165" s="135">
        <v>1</v>
      </c>
      <c r="P165" s="135">
        <v>5</v>
      </c>
      <c r="Q165" s="135">
        <v>3</v>
      </c>
      <c r="R165" s="135">
        <v>3</v>
      </c>
      <c r="S165" s="135">
        <v>3</v>
      </c>
      <c r="T165" s="135">
        <v>3</v>
      </c>
      <c r="U165" s="135">
        <v>3</v>
      </c>
      <c r="V165" s="135">
        <v>3</v>
      </c>
      <c r="W165" s="135">
        <v>2</v>
      </c>
      <c r="X165" s="135">
        <v>1</v>
      </c>
      <c r="Y165" s="135">
        <v>3</v>
      </c>
      <c r="Z165" s="135">
        <v>3</v>
      </c>
      <c r="AA165" s="135">
        <v>3</v>
      </c>
      <c r="AB165" s="135">
        <v>3</v>
      </c>
      <c r="AC165" s="135">
        <v>3</v>
      </c>
      <c r="AD165" s="135">
        <v>3</v>
      </c>
      <c r="AE165" s="135">
        <v>3</v>
      </c>
      <c r="AF165" s="135">
        <v>3</v>
      </c>
      <c r="AG165" s="135">
        <v>3</v>
      </c>
      <c r="AH165" s="135">
        <v>3</v>
      </c>
      <c r="AI165" s="135">
        <v>1</v>
      </c>
      <c r="AJ165" s="135">
        <v>2</v>
      </c>
      <c r="AK165" s="145">
        <v>1</v>
      </c>
      <c r="AL165" s="135"/>
      <c r="AM165" s="135"/>
      <c r="AN165" s="135"/>
      <c r="AO165" s="135"/>
      <c r="AP165" s="135"/>
      <c r="AQ165" s="135"/>
      <c r="AR165" s="135"/>
      <c r="AS165" s="135"/>
    </row>
    <row r="166" spans="1:45" x14ac:dyDescent="0.35">
      <c r="A166" s="134" t="s">
        <v>25</v>
      </c>
      <c r="B166" s="134"/>
      <c r="C166" s="134" t="s">
        <v>142</v>
      </c>
      <c r="D166" s="134">
        <v>2022</v>
      </c>
      <c r="E166" s="134">
        <v>2</v>
      </c>
      <c r="F166" s="134">
        <v>3</v>
      </c>
      <c r="G166" s="134">
        <v>3</v>
      </c>
      <c r="H166" s="134">
        <v>3</v>
      </c>
      <c r="I166" s="134"/>
      <c r="J166" s="134">
        <v>4</v>
      </c>
      <c r="K166" s="134">
        <v>4</v>
      </c>
      <c r="L166" s="134">
        <v>4</v>
      </c>
      <c r="M166" s="134">
        <v>4</v>
      </c>
      <c r="N166" s="134">
        <v>4</v>
      </c>
      <c r="O166" s="134"/>
      <c r="P166" s="134">
        <v>4</v>
      </c>
      <c r="Q166" s="134">
        <v>4</v>
      </c>
      <c r="R166" s="134">
        <v>4</v>
      </c>
      <c r="S166" s="134">
        <v>4</v>
      </c>
      <c r="T166" s="134"/>
      <c r="U166" s="134"/>
      <c r="V166" s="134"/>
      <c r="W166" s="134"/>
      <c r="X166" s="134"/>
      <c r="Y166" s="134"/>
      <c r="Z166" s="134"/>
      <c r="AA166" s="134"/>
      <c r="AB166" s="134"/>
      <c r="AC166" s="134"/>
      <c r="AD166" s="134"/>
      <c r="AE166" s="134"/>
      <c r="AF166" s="134"/>
      <c r="AG166" s="134"/>
      <c r="AH166" s="134"/>
      <c r="AI166" s="134"/>
      <c r="AJ166" s="134"/>
      <c r="AK166" s="144">
        <v>3</v>
      </c>
      <c r="AL166" s="134"/>
      <c r="AM166" s="134"/>
      <c r="AN166" s="134"/>
      <c r="AO166" s="134"/>
      <c r="AP166" s="134"/>
      <c r="AQ166" s="134"/>
      <c r="AR166" s="134"/>
      <c r="AS166" s="134"/>
    </row>
    <row r="167" spans="1:45" x14ac:dyDescent="0.35">
      <c r="A167" s="135" t="s">
        <v>28</v>
      </c>
      <c r="B167" s="135"/>
      <c r="C167" s="135" t="s">
        <v>142</v>
      </c>
      <c r="D167" s="135">
        <v>2022</v>
      </c>
      <c r="E167" s="135">
        <v>1</v>
      </c>
      <c r="F167" s="135">
        <v>4</v>
      </c>
      <c r="G167" s="135">
        <v>4</v>
      </c>
      <c r="H167" s="135">
        <v>4</v>
      </c>
      <c r="I167" s="135">
        <v>3</v>
      </c>
      <c r="J167" s="135">
        <v>3</v>
      </c>
      <c r="K167" s="135">
        <v>4</v>
      </c>
      <c r="L167" s="135">
        <v>4</v>
      </c>
      <c r="M167" s="135">
        <v>3</v>
      </c>
      <c r="N167" s="135">
        <v>4</v>
      </c>
      <c r="O167" s="135">
        <v>2</v>
      </c>
      <c r="P167" s="135">
        <v>4</v>
      </c>
      <c r="Q167" s="135">
        <v>4</v>
      </c>
      <c r="R167" s="135">
        <v>4</v>
      </c>
      <c r="S167" s="135">
        <v>4</v>
      </c>
      <c r="T167" s="135">
        <v>4</v>
      </c>
      <c r="U167" s="135">
        <v>4</v>
      </c>
      <c r="V167" s="135">
        <v>3</v>
      </c>
      <c r="W167" s="135">
        <v>1</v>
      </c>
      <c r="X167" s="135">
        <v>1</v>
      </c>
      <c r="Y167" s="135">
        <v>4</v>
      </c>
      <c r="Z167" s="135">
        <v>4</v>
      </c>
      <c r="AA167" s="135">
        <v>4</v>
      </c>
      <c r="AB167" s="135">
        <v>5</v>
      </c>
      <c r="AC167" s="135">
        <v>3</v>
      </c>
      <c r="AD167" s="135">
        <v>3</v>
      </c>
      <c r="AE167" s="135">
        <v>4</v>
      </c>
      <c r="AF167" s="135">
        <v>3</v>
      </c>
      <c r="AG167" s="135">
        <v>4</v>
      </c>
      <c r="AH167" s="135">
        <v>2</v>
      </c>
      <c r="AI167" s="135">
        <v>1</v>
      </c>
      <c r="AJ167" s="135">
        <v>1</v>
      </c>
      <c r="AK167" s="145">
        <v>2</v>
      </c>
      <c r="AL167" s="135"/>
      <c r="AM167" s="135"/>
      <c r="AN167" s="135"/>
      <c r="AO167" s="135"/>
      <c r="AP167" s="135"/>
      <c r="AQ167" s="135"/>
      <c r="AR167" s="135"/>
      <c r="AS167" s="135"/>
    </row>
    <row r="168" spans="1:45" x14ac:dyDescent="0.35">
      <c r="A168" s="134" t="s">
        <v>28</v>
      </c>
      <c r="B168" s="134"/>
      <c r="C168" s="134" t="s">
        <v>142</v>
      </c>
      <c r="D168" s="134">
        <v>2022</v>
      </c>
      <c r="E168" s="134">
        <v>1</v>
      </c>
      <c r="F168" s="134">
        <v>3</v>
      </c>
      <c r="G168" s="134">
        <v>3</v>
      </c>
      <c r="H168" s="134">
        <v>2</v>
      </c>
      <c r="I168" s="134">
        <v>2</v>
      </c>
      <c r="J168" s="134">
        <v>3</v>
      </c>
      <c r="K168" s="134">
        <v>4</v>
      </c>
      <c r="L168" s="134">
        <v>4</v>
      </c>
      <c r="M168" s="134">
        <v>3</v>
      </c>
      <c r="N168" s="134">
        <v>4</v>
      </c>
      <c r="O168" s="134">
        <v>1</v>
      </c>
      <c r="P168" s="134">
        <v>4</v>
      </c>
      <c r="Q168" s="134">
        <v>4</v>
      </c>
      <c r="R168" s="134">
        <v>4</v>
      </c>
      <c r="S168" s="134">
        <v>4</v>
      </c>
      <c r="T168" s="134">
        <v>4</v>
      </c>
      <c r="U168" s="134">
        <v>4</v>
      </c>
      <c r="V168" s="134">
        <v>4</v>
      </c>
      <c r="W168" s="134">
        <v>1</v>
      </c>
      <c r="X168" s="134">
        <v>4</v>
      </c>
      <c r="Y168" s="134">
        <v>2</v>
      </c>
      <c r="Z168" s="134">
        <v>4</v>
      </c>
      <c r="AA168" s="134">
        <v>4</v>
      </c>
      <c r="AB168" s="134">
        <v>5</v>
      </c>
      <c r="AC168" s="134">
        <v>4</v>
      </c>
      <c r="AD168" s="134">
        <v>4</v>
      </c>
      <c r="AE168" s="134">
        <v>4</v>
      </c>
      <c r="AF168" s="134">
        <v>4</v>
      </c>
      <c r="AG168" s="134">
        <v>4</v>
      </c>
      <c r="AH168" s="134">
        <v>2</v>
      </c>
      <c r="AI168" s="134">
        <v>2</v>
      </c>
      <c r="AJ168" s="134">
        <v>1</v>
      </c>
      <c r="AK168" s="144">
        <v>2</v>
      </c>
      <c r="AL168" s="134"/>
      <c r="AM168" s="134"/>
      <c r="AN168" s="134"/>
      <c r="AO168" s="134"/>
      <c r="AP168" s="134"/>
      <c r="AQ168" s="134"/>
      <c r="AR168" s="134"/>
      <c r="AS168" s="134"/>
    </row>
    <row r="169" spans="1:45" x14ac:dyDescent="0.35">
      <c r="A169" s="135" t="s">
        <v>28</v>
      </c>
      <c r="B169" s="135"/>
      <c r="C169" s="135" t="s">
        <v>142</v>
      </c>
      <c r="D169" s="135">
        <v>2022</v>
      </c>
      <c r="E169" s="135">
        <v>1</v>
      </c>
      <c r="F169" s="135">
        <v>4</v>
      </c>
      <c r="G169" s="135">
        <v>4</v>
      </c>
      <c r="H169" s="135">
        <v>4</v>
      </c>
      <c r="I169" s="135">
        <v>2</v>
      </c>
      <c r="J169" s="135">
        <v>3</v>
      </c>
      <c r="K169" s="135">
        <v>4</v>
      </c>
      <c r="L169" s="135">
        <v>4</v>
      </c>
      <c r="M169" s="135">
        <v>3</v>
      </c>
      <c r="N169" s="135">
        <v>4</v>
      </c>
      <c r="O169" s="135">
        <v>1</v>
      </c>
      <c r="P169" s="135">
        <v>4</v>
      </c>
      <c r="Q169" s="135">
        <v>4</v>
      </c>
      <c r="R169" s="135">
        <v>4</v>
      </c>
      <c r="S169" s="135">
        <v>4</v>
      </c>
      <c r="T169" s="135">
        <v>4</v>
      </c>
      <c r="U169" s="135">
        <v>4</v>
      </c>
      <c r="V169" s="135">
        <v>4</v>
      </c>
      <c r="W169" s="135">
        <v>1</v>
      </c>
      <c r="X169" s="135">
        <v>1</v>
      </c>
      <c r="Y169" s="135">
        <v>4</v>
      </c>
      <c r="Z169" s="135">
        <v>4</v>
      </c>
      <c r="AA169" s="135">
        <v>4</v>
      </c>
      <c r="AB169" s="135">
        <v>5</v>
      </c>
      <c r="AC169" s="135">
        <v>4</v>
      </c>
      <c r="AD169" s="135">
        <v>4</v>
      </c>
      <c r="AE169" s="135">
        <v>4</v>
      </c>
      <c r="AF169" s="135">
        <v>4</v>
      </c>
      <c r="AG169" s="135">
        <v>4</v>
      </c>
      <c r="AH169" s="135">
        <v>2</v>
      </c>
      <c r="AI169" s="135">
        <v>2</v>
      </c>
      <c r="AJ169" s="135">
        <v>1</v>
      </c>
      <c r="AK169" s="145">
        <v>2</v>
      </c>
      <c r="AL169" s="135"/>
      <c r="AM169" s="135"/>
      <c r="AN169" s="135"/>
      <c r="AO169" s="135"/>
      <c r="AP169" s="135"/>
      <c r="AQ169" s="135"/>
      <c r="AR169" s="135"/>
      <c r="AS169" s="135"/>
    </row>
    <row r="170" spans="1:45" x14ac:dyDescent="0.35">
      <c r="A170" s="134" t="s">
        <v>25</v>
      </c>
      <c r="B170" s="134"/>
      <c r="C170" s="134" t="s">
        <v>142</v>
      </c>
      <c r="D170" s="134">
        <v>2022</v>
      </c>
      <c r="E170" s="134">
        <v>1</v>
      </c>
      <c r="F170" s="134">
        <v>3</v>
      </c>
      <c r="G170" s="134">
        <v>2</v>
      </c>
      <c r="H170" s="134">
        <v>3</v>
      </c>
      <c r="I170" s="134">
        <v>1</v>
      </c>
      <c r="J170" s="134">
        <v>4</v>
      </c>
      <c r="K170" s="134">
        <v>3</v>
      </c>
      <c r="L170" s="134">
        <v>2</v>
      </c>
      <c r="M170" s="134">
        <v>2</v>
      </c>
      <c r="N170" s="134">
        <v>3</v>
      </c>
      <c r="O170" s="134">
        <v>3</v>
      </c>
      <c r="P170" s="134">
        <v>3</v>
      </c>
      <c r="Q170" s="134">
        <v>3</v>
      </c>
      <c r="R170" s="134">
        <v>2</v>
      </c>
      <c r="S170" s="134">
        <v>3</v>
      </c>
      <c r="T170" s="134">
        <v>4</v>
      </c>
      <c r="U170" s="134">
        <v>2</v>
      </c>
      <c r="V170" s="134">
        <v>2</v>
      </c>
      <c r="W170" s="134">
        <v>3</v>
      </c>
      <c r="X170" s="134">
        <v>3</v>
      </c>
      <c r="Y170" s="134">
        <v>3</v>
      </c>
      <c r="Z170" s="134">
        <v>2</v>
      </c>
      <c r="AA170" s="134">
        <v>2</v>
      </c>
      <c r="AB170" s="134">
        <v>1</v>
      </c>
      <c r="AC170" s="134">
        <v>3</v>
      </c>
      <c r="AD170" s="134">
        <v>3</v>
      </c>
      <c r="AE170" s="134">
        <v>3</v>
      </c>
      <c r="AF170" s="134">
        <v>2</v>
      </c>
      <c r="AG170" s="134">
        <v>3</v>
      </c>
      <c r="AH170" s="134">
        <v>2</v>
      </c>
      <c r="AI170" s="134">
        <v>2</v>
      </c>
      <c r="AJ170" s="134">
        <v>1</v>
      </c>
      <c r="AK170" s="144">
        <v>1</v>
      </c>
      <c r="AL170" s="134"/>
      <c r="AM170" s="134"/>
      <c r="AN170" s="134"/>
      <c r="AO170" s="134"/>
      <c r="AP170" s="134"/>
      <c r="AQ170" s="134"/>
      <c r="AR170" s="134"/>
      <c r="AS170" s="134"/>
    </row>
    <row r="171" spans="1:45" x14ac:dyDescent="0.35">
      <c r="A171" s="135" t="s">
        <v>28</v>
      </c>
      <c r="B171" s="135"/>
      <c r="C171" s="135" t="s">
        <v>142</v>
      </c>
      <c r="D171" s="135">
        <v>2022</v>
      </c>
      <c r="E171" s="135">
        <v>1</v>
      </c>
      <c r="F171" s="135">
        <v>4</v>
      </c>
      <c r="G171" s="135">
        <v>4</v>
      </c>
      <c r="H171" s="135">
        <v>3</v>
      </c>
      <c r="I171" s="135">
        <v>3</v>
      </c>
      <c r="J171" s="135">
        <v>3</v>
      </c>
      <c r="K171" s="135">
        <v>3</v>
      </c>
      <c r="L171" s="135">
        <v>3</v>
      </c>
      <c r="M171" s="135">
        <v>3</v>
      </c>
      <c r="N171" s="135">
        <v>3</v>
      </c>
      <c r="O171" s="135">
        <v>3</v>
      </c>
      <c r="P171" s="135">
        <v>4</v>
      </c>
      <c r="Q171" s="135">
        <v>4</v>
      </c>
      <c r="R171" s="135">
        <v>3</v>
      </c>
      <c r="S171" s="135">
        <v>3</v>
      </c>
      <c r="T171" s="135">
        <v>3</v>
      </c>
      <c r="U171" s="135">
        <v>4</v>
      </c>
      <c r="V171" s="135">
        <v>3</v>
      </c>
      <c r="W171" s="135">
        <v>1</v>
      </c>
      <c r="X171" s="135">
        <v>2</v>
      </c>
      <c r="Y171" s="135">
        <v>4</v>
      </c>
      <c r="Z171" s="135">
        <v>4</v>
      </c>
      <c r="AA171" s="135">
        <v>4</v>
      </c>
      <c r="AB171" s="135">
        <v>5</v>
      </c>
      <c r="AC171" s="135">
        <v>3</v>
      </c>
      <c r="AD171" s="135">
        <v>4</v>
      </c>
      <c r="AE171" s="135">
        <v>4</v>
      </c>
      <c r="AF171" s="135">
        <v>4</v>
      </c>
      <c r="AG171" s="135">
        <v>4</v>
      </c>
      <c r="AH171" s="135">
        <v>3</v>
      </c>
      <c r="AI171" s="135">
        <v>2</v>
      </c>
      <c r="AJ171" s="135">
        <v>1</v>
      </c>
      <c r="AK171" s="145">
        <v>2</v>
      </c>
      <c r="AL171" s="135"/>
      <c r="AM171" s="135"/>
      <c r="AN171" s="135"/>
      <c r="AO171" s="135"/>
      <c r="AP171" s="135"/>
      <c r="AQ171" s="135"/>
      <c r="AR171" s="135"/>
      <c r="AS171" s="135"/>
    </row>
    <row r="172" spans="1:45" x14ac:dyDescent="0.35">
      <c r="A172" s="134" t="s">
        <v>28</v>
      </c>
      <c r="B172" s="134"/>
      <c r="C172" s="134" t="s">
        <v>142</v>
      </c>
      <c r="D172" s="134">
        <v>2022</v>
      </c>
      <c r="E172" s="134">
        <v>1</v>
      </c>
      <c r="F172" s="134">
        <v>2</v>
      </c>
      <c r="G172" s="134">
        <v>4</v>
      </c>
      <c r="H172" s="134">
        <v>4</v>
      </c>
      <c r="I172" s="134">
        <v>3</v>
      </c>
      <c r="J172" s="134">
        <v>4</v>
      </c>
      <c r="K172" s="134">
        <v>4</v>
      </c>
      <c r="L172" s="134">
        <v>4</v>
      </c>
      <c r="M172" s="134">
        <v>4</v>
      </c>
      <c r="N172" s="134">
        <v>3</v>
      </c>
      <c r="O172" s="134">
        <v>2</v>
      </c>
      <c r="P172" s="134">
        <v>4</v>
      </c>
      <c r="Q172" s="134">
        <v>4</v>
      </c>
      <c r="R172" s="134">
        <v>4</v>
      </c>
      <c r="S172" s="134">
        <v>4</v>
      </c>
      <c r="T172" s="134">
        <v>4</v>
      </c>
      <c r="U172" s="134">
        <v>4</v>
      </c>
      <c r="V172" s="134">
        <v>2</v>
      </c>
      <c r="W172" s="134">
        <v>1</v>
      </c>
      <c r="X172" s="134">
        <v>1</v>
      </c>
      <c r="Y172" s="134">
        <v>4</v>
      </c>
      <c r="Z172" s="134">
        <v>4</v>
      </c>
      <c r="AA172" s="134">
        <v>4</v>
      </c>
      <c r="AB172" s="134">
        <v>5</v>
      </c>
      <c r="AC172" s="134">
        <v>4</v>
      </c>
      <c r="AD172" s="134">
        <v>4</v>
      </c>
      <c r="AE172" s="134">
        <v>2</v>
      </c>
      <c r="AF172" s="134">
        <v>4</v>
      </c>
      <c r="AG172" s="134">
        <v>4</v>
      </c>
      <c r="AH172" s="134">
        <v>3</v>
      </c>
      <c r="AI172" s="134">
        <v>2</v>
      </c>
      <c r="AJ172" s="134">
        <v>1</v>
      </c>
      <c r="AK172" s="144">
        <v>3</v>
      </c>
      <c r="AL172" s="134"/>
      <c r="AM172" s="134"/>
      <c r="AN172" s="134"/>
      <c r="AO172" s="134"/>
      <c r="AP172" s="134"/>
      <c r="AQ172" s="134"/>
      <c r="AR172" s="134"/>
      <c r="AS172" s="134"/>
    </row>
    <row r="173" spans="1:45" x14ac:dyDescent="0.35">
      <c r="A173" s="135" t="s">
        <v>28</v>
      </c>
      <c r="B173" s="135"/>
      <c r="C173" s="135" t="s">
        <v>142</v>
      </c>
      <c r="D173" s="135">
        <v>2022</v>
      </c>
      <c r="E173" s="135">
        <v>2</v>
      </c>
      <c r="F173" s="135">
        <v>5</v>
      </c>
      <c r="G173" s="135">
        <v>2</v>
      </c>
      <c r="H173" s="135">
        <v>5</v>
      </c>
      <c r="I173" s="135"/>
      <c r="J173" s="135">
        <v>5</v>
      </c>
      <c r="K173" s="135">
        <v>5</v>
      </c>
      <c r="L173" s="135">
        <v>5</v>
      </c>
      <c r="M173" s="135">
        <v>5</v>
      </c>
      <c r="N173" s="135">
        <v>5</v>
      </c>
      <c r="O173" s="135"/>
      <c r="P173" s="135">
        <v>5</v>
      </c>
      <c r="Q173" s="135">
        <v>5</v>
      </c>
      <c r="R173" s="135">
        <v>5</v>
      </c>
      <c r="S173" s="135">
        <v>5</v>
      </c>
      <c r="T173" s="135">
        <v>5</v>
      </c>
      <c r="U173" s="135">
        <v>5</v>
      </c>
      <c r="V173" s="135">
        <v>5</v>
      </c>
      <c r="W173" s="135"/>
      <c r="X173" s="135"/>
      <c r="Y173" s="135">
        <v>5</v>
      </c>
      <c r="Z173" s="135">
        <v>5</v>
      </c>
      <c r="AA173" s="135">
        <v>5</v>
      </c>
      <c r="AB173" s="135">
        <v>5</v>
      </c>
      <c r="AC173" s="135">
        <v>5</v>
      </c>
      <c r="AD173" s="135">
        <v>5</v>
      </c>
      <c r="AE173" s="135">
        <v>5</v>
      </c>
      <c r="AF173" s="135">
        <v>5</v>
      </c>
      <c r="AG173" s="135">
        <v>4</v>
      </c>
      <c r="AH173" s="135"/>
      <c r="AI173" s="135"/>
      <c r="AJ173" s="135"/>
      <c r="AK173" s="145"/>
      <c r="AL173" s="135"/>
      <c r="AM173" s="135"/>
      <c r="AN173" s="135"/>
      <c r="AO173" s="135"/>
      <c r="AP173" s="135"/>
      <c r="AQ173" s="135"/>
      <c r="AR173" s="135"/>
      <c r="AS173" s="135"/>
    </row>
    <row r="174" spans="1:45" x14ac:dyDescent="0.35">
      <c r="A174" s="134" t="s">
        <v>28</v>
      </c>
      <c r="B174" s="134"/>
      <c r="C174" s="134" t="s">
        <v>142</v>
      </c>
      <c r="D174" s="134">
        <v>2022</v>
      </c>
      <c r="E174" s="134">
        <v>1</v>
      </c>
      <c r="F174" s="134">
        <v>4</v>
      </c>
      <c r="G174" s="134">
        <v>4</v>
      </c>
      <c r="H174" s="134">
        <v>4</v>
      </c>
      <c r="I174" s="134">
        <v>3</v>
      </c>
      <c r="J174" s="134">
        <v>4</v>
      </c>
      <c r="K174" s="134">
        <v>4</v>
      </c>
      <c r="L174" s="134">
        <v>4</v>
      </c>
      <c r="M174" s="134">
        <v>4</v>
      </c>
      <c r="N174" s="134">
        <v>4</v>
      </c>
      <c r="O174" s="134">
        <v>1</v>
      </c>
      <c r="P174" s="134">
        <v>4</v>
      </c>
      <c r="Q174" s="134">
        <v>4</v>
      </c>
      <c r="R174" s="134">
        <v>4</v>
      </c>
      <c r="S174" s="134">
        <v>4</v>
      </c>
      <c r="T174" s="134">
        <v>4</v>
      </c>
      <c r="U174" s="134">
        <v>4</v>
      </c>
      <c r="V174" s="134">
        <v>4</v>
      </c>
      <c r="W174" s="134">
        <v>1</v>
      </c>
      <c r="X174" s="134">
        <v>1</v>
      </c>
      <c r="Y174" s="134">
        <v>4</v>
      </c>
      <c r="Z174" s="134">
        <v>4</v>
      </c>
      <c r="AA174" s="134">
        <v>4</v>
      </c>
      <c r="AB174" s="134">
        <v>5</v>
      </c>
      <c r="AC174" s="134">
        <v>4</v>
      </c>
      <c r="AD174" s="134">
        <v>4</v>
      </c>
      <c r="AE174" s="134">
        <v>2</v>
      </c>
      <c r="AF174" s="134">
        <v>4</v>
      </c>
      <c r="AG174" s="134">
        <v>4</v>
      </c>
      <c r="AH174" s="134">
        <v>3</v>
      </c>
      <c r="AI174" s="134">
        <v>2</v>
      </c>
      <c r="AJ174" s="134">
        <v>1</v>
      </c>
      <c r="AK174" s="144">
        <v>3</v>
      </c>
      <c r="AL174" s="134"/>
      <c r="AM174" s="134"/>
      <c r="AN174" s="134"/>
      <c r="AO174" s="134"/>
      <c r="AP174" s="134"/>
      <c r="AQ174" s="134"/>
      <c r="AR174" s="134"/>
      <c r="AS174" s="134"/>
    </row>
    <row r="175" spans="1:45" x14ac:dyDescent="0.35">
      <c r="A175" s="135" t="s">
        <v>28</v>
      </c>
      <c r="B175" s="135"/>
      <c r="C175" s="135" t="s">
        <v>142</v>
      </c>
      <c r="D175" s="135">
        <v>2022</v>
      </c>
      <c r="E175" s="135">
        <v>2</v>
      </c>
      <c r="F175" s="135">
        <v>3</v>
      </c>
      <c r="G175" s="135">
        <v>3</v>
      </c>
      <c r="H175" s="135">
        <v>4</v>
      </c>
      <c r="I175" s="135">
        <v>2</v>
      </c>
      <c r="J175" s="135">
        <v>4</v>
      </c>
      <c r="K175" s="135">
        <v>4</v>
      </c>
      <c r="L175" s="135">
        <v>4</v>
      </c>
      <c r="M175" s="135">
        <v>4</v>
      </c>
      <c r="N175" s="135">
        <v>4</v>
      </c>
      <c r="O175" s="135">
        <v>2</v>
      </c>
      <c r="P175" s="135">
        <v>4</v>
      </c>
      <c r="Q175" s="135">
        <v>4</v>
      </c>
      <c r="R175" s="135">
        <v>4</v>
      </c>
      <c r="S175" s="135">
        <v>4</v>
      </c>
      <c r="T175" s="135">
        <v>4</v>
      </c>
      <c r="U175" s="135">
        <v>4</v>
      </c>
      <c r="V175" s="135">
        <v>3</v>
      </c>
      <c r="W175" s="135">
        <v>2</v>
      </c>
      <c r="X175" s="135">
        <v>2</v>
      </c>
      <c r="Y175" s="135">
        <v>4</v>
      </c>
      <c r="Z175" s="135">
        <v>3</v>
      </c>
      <c r="AA175" s="135">
        <v>4</v>
      </c>
      <c r="AB175" s="135">
        <v>5</v>
      </c>
      <c r="AC175" s="135">
        <v>3</v>
      </c>
      <c r="AD175" s="135">
        <v>3</v>
      </c>
      <c r="AE175" s="135"/>
      <c r="AF175" s="135">
        <v>4</v>
      </c>
      <c r="AG175" s="135">
        <v>4</v>
      </c>
      <c r="AH175" s="135">
        <v>3</v>
      </c>
      <c r="AI175" s="135">
        <v>2</v>
      </c>
      <c r="AJ175" s="135">
        <v>1</v>
      </c>
      <c r="AK175" s="145">
        <v>3</v>
      </c>
      <c r="AL175" s="135"/>
      <c r="AM175" s="135"/>
      <c r="AN175" s="135"/>
      <c r="AO175" s="135"/>
      <c r="AP175" s="135"/>
      <c r="AQ175" s="135"/>
      <c r="AR175" s="135"/>
      <c r="AS175" s="135"/>
    </row>
    <row r="176" spans="1:45" x14ac:dyDescent="0.35">
      <c r="A176" s="134" t="s">
        <v>28</v>
      </c>
      <c r="B176" s="134"/>
      <c r="C176" s="134" t="s">
        <v>142</v>
      </c>
      <c r="D176" s="134">
        <v>2022</v>
      </c>
      <c r="E176" s="134">
        <v>2</v>
      </c>
      <c r="F176" s="134">
        <v>4</v>
      </c>
      <c r="G176" s="134">
        <v>4</v>
      </c>
      <c r="H176" s="134">
        <v>3</v>
      </c>
      <c r="I176" s="134">
        <v>1</v>
      </c>
      <c r="J176" s="134">
        <v>4</v>
      </c>
      <c r="K176" s="134">
        <v>4</v>
      </c>
      <c r="L176" s="134">
        <v>4</v>
      </c>
      <c r="M176" s="134">
        <v>4</v>
      </c>
      <c r="N176" s="134">
        <v>4</v>
      </c>
      <c r="O176" s="134">
        <v>1</v>
      </c>
      <c r="P176" s="134">
        <v>4</v>
      </c>
      <c r="Q176" s="134">
        <v>4</v>
      </c>
      <c r="R176" s="134">
        <v>4</v>
      </c>
      <c r="S176" s="134">
        <v>4</v>
      </c>
      <c r="T176" s="134">
        <v>4</v>
      </c>
      <c r="U176" s="134">
        <v>4</v>
      </c>
      <c r="V176" s="134">
        <v>3</v>
      </c>
      <c r="W176" s="134">
        <v>1</v>
      </c>
      <c r="X176" s="134">
        <v>1</v>
      </c>
      <c r="Y176" s="134">
        <v>4</v>
      </c>
      <c r="Z176" s="134">
        <v>4</v>
      </c>
      <c r="AA176" s="134">
        <v>4</v>
      </c>
      <c r="AB176" s="134">
        <v>5</v>
      </c>
      <c r="AC176" s="134">
        <v>4</v>
      </c>
      <c r="AD176" s="134">
        <v>4</v>
      </c>
      <c r="AE176" s="134">
        <v>4</v>
      </c>
      <c r="AF176" s="134">
        <v>4</v>
      </c>
      <c r="AG176" s="134">
        <v>4</v>
      </c>
      <c r="AH176" s="134">
        <v>2</v>
      </c>
      <c r="AI176" s="134">
        <v>1</v>
      </c>
      <c r="AJ176" s="134">
        <v>1</v>
      </c>
      <c r="AK176" s="144">
        <v>1</v>
      </c>
      <c r="AL176" s="134"/>
      <c r="AM176" s="134"/>
      <c r="AN176" s="134"/>
      <c r="AO176" s="134"/>
      <c r="AP176" s="134"/>
      <c r="AQ176" s="134"/>
      <c r="AR176" s="134"/>
      <c r="AS176" s="134"/>
    </row>
    <row r="177" spans="1:45" x14ac:dyDescent="0.35">
      <c r="A177" s="135" t="s">
        <v>28</v>
      </c>
      <c r="B177" s="135"/>
      <c r="C177" s="135" t="s">
        <v>142</v>
      </c>
      <c r="D177" s="135">
        <v>2022</v>
      </c>
      <c r="E177" s="135">
        <v>1</v>
      </c>
      <c r="F177" s="135">
        <v>4</v>
      </c>
      <c r="G177" s="135">
        <v>4</v>
      </c>
      <c r="H177" s="135">
        <v>4</v>
      </c>
      <c r="I177" s="135">
        <v>3</v>
      </c>
      <c r="J177" s="135">
        <v>3</v>
      </c>
      <c r="K177" s="135">
        <v>4</v>
      </c>
      <c r="L177" s="135">
        <v>4</v>
      </c>
      <c r="M177" s="135">
        <v>3</v>
      </c>
      <c r="N177" s="135">
        <v>4</v>
      </c>
      <c r="O177" s="135">
        <v>1</v>
      </c>
      <c r="P177" s="135">
        <v>4</v>
      </c>
      <c r="Q177" s="135">
        <v>4</v>
      </c>
      <c r="R177" s="135">
        <v>4</v>
      </c>
      <c r="S177" s="135">
        <v>4</v>
      </c>
      <c r="T177" s="135">
        <v>4</v>
      </c>
      <c r="U177" s="135">
        <v>4</v>
      </c>
      <c r="V177" s="135">
        <v>4</v>
      </c>
      <c r="W177" s="135">
        <v>1</v>
      </c>
      <c r="X177" s="135">
        <v>1</v>
      </c>
      <c r="Y177" s="135">
        <v>4</v>
      </c>
      <c r="Z177" s="135">
        <v>3</v>
      </c>
      <c r="AA177" s="135">
        <v>4</v>
      </c>
      <c r="AB177" s="135">
        <v>5</v>
      </c>
      <c r="AC177" s="135">
        <v>3</v>
      </c>
      <c r="AD177" s="135">
        <v>3</v>
      </c>
      <c r="AE177" s="135">
        <v>3</v>
      </c>
      <c r="AF177" s="135">
        <v>3</v>
      </c>
      <c r="AG177" s="135">
        <v>4</v>
      </c>
      <c r="AH177" s="135">
        <v>3</v>
      </c>
      <c r="AI177" s="135">
        <v>2</v>
      </c>
      <c r="AJ177" s="135">
        <v>3</v>
      </c>
      <c r="AK177" s="145">
        <v>2</v>
      </c>
      <c r="AL177" s="135"/>
      <c r="AM177" s="135"/>
      <c r="AN177" s="135"/>
      <c r="AO177" s="135"/>
      <c r="AP177" s="135"/>
      <c r="AQ177" s="135"/>
      <c r="AR177" s="135"/>
      <c r="AS177" s="135"/>
    </row>
    <row r="178" spans="1:45" x14ac:dyDescent="0.35">
      <c r="A178" s="134" t="s">
        <v>28</v>
      </c>
      <c r="B178" s="134"/>
      <c r="C178" s="134" t="s">
        <v>142</v>
      </c>
      <c r="D178" s="134">
        <v>2022</v>
      </c>
      <c r="E178" s="134">
        <v>2</v>
      </c>
      <c r="F178" s="134">
        <v>4</v>
      </c>
      <c r="G178" s="134">
        <v>4</v>
      </c>
      <c r="H178" s="134">
        <v>4</v>
      </c>
      <c r="I178" s="134">
        <v>1</v>
      </c>
      <c r="J178" s="134">
        <v>4</v>
      </c>
      <c r="K178" s="134">
        <v>4</v>
      </c>
      <c r="L178" s="134">
        <v>4</v>
      </c>
      <c r="M178" s="134">
        <v>4</v>
      </c>
      <c r="N178" s="134">
        <v>4</v>
      </c>
      <c r="O178" s="134">
        <v>1</v>
      </c>
      <c r="P178" s="134">
        <v>4</v>
      </c>
      <c r="Q178" s="134">
        <v>4</v>
      </c>
      <c r="R178" s="134">
        <v>4</v>
      </c>
      <c r="S178" s="134">
        <v>4</v>
      </c>
      <c r="T178" s="134">
        <v>4</v>
      </c>
      <c r="U178" s="134">
        <v>3</v>
      </c>
      <c r="V178" s="134">
        <v>4</v>
      </c>
      <c r="W178" s="134">
        <v>1</v>
      </c>
      <c r="X178" s="134">
        <v>1</v>
      </c>
      <c r="Y178" s="134">
        <v>4</v>
      </c>
      <c r="Z178" s="134">
        <v>4</v>
      </c>
      <c r="AA178" s="134">
        <v>4</v>
      </c>
      <c r="AB178" s="134">
        <v>5</v>
      </c>
      <c r="AC178" s="134">
        <v>4</v>
      </c>
      <c r="AD178" s="134">
        <v>4</v>
      </c>
      <c r="AE178" s="134">
        <v>4</v>
      </c>
      <c r="AF178" s="134">
        <v>4</v>
      </c>
      <c r="AG178" s="134">
        <v>4</v>
      </c>
      <c r="AH178" s="134">
        <v>3</v>
      </c>
      <c r="AI178" s="134">
        <v>1</v>
      </c>
      <c r="AJ178" s="134">
        <v>1</v>
      </c>
      <c r="AK178" s="144">
        <v>1</v>
      </c>
      <c r="AL178" s="134"/>
      <c r="AM178" s="134"/>
      <c r="AN178" s="134"/>
      <c r="AO178" s="134"/>
      <c r="AP178" s="134"/>
      <c r="AQ178" s="134"/>
      <c r="AR178" s="134"/>
      <c r="AS178" s="134"/>
    </row>
    <row r="179" spans="1:45" x14ac:dyDescent="0.35">
      <c r="A179" s="135" t="s">
        <v>28</v>
      </c>
      <c r="B179" s="135"/>
      <c r="C179" s="135" t="s">
        <v>142</v>
      </c>
      <c r="D179" s="135">
        <v>2022</v>
      </c>
      <c r="E179" s="135">
        <v>2</v>
      </c>
      <c r="F179" s="135">
        <v>2</v>
      </c>
      <c r="G179" s="135">
        <v>4</v>
      </c>
      <c r="H179" s="135">
        <v>4</v>
      </c>
      <c r="I179" s="135">
        <v>1</v>
      </c>
      <c r="J179" s="135">
        <v>4</v>
      </c>
      <c r="K179" s="135">
        <v>4</v>
      </c>
      <c r="L179" s="135">
        <v>4</v>
      </c>
      <c r="M179" s="135">
        <v>3</v>
      </c>
      <c r="N179" s="135">
        <v>3</v>
      </c>
      <c r="O179" s="135">
        <v>1</v>
      </c>
      <c r="P179" s="135">
        <v>4</v>
      </c>
      <c r="Q179" s="135">
        <v>4</v>
      </c>
      <c r="R179" s="135">
        <v>4</v>
      </c>
      <c r="S179" s="135">
        <v>3</v>
      </c>
      <c r="T179" s="135">
        <v>5</v>
      </c>
      <c r="U179" s="135">
        <v>5</v>
      </c>
      <c r="V179" s="135">
        <v>5</v>
      </c>
      <c r="W179" s="135">
        <v>1</v>
      </c>
      <c r="X179" s="135">
        <v>1</v>
      </c>
      <c r="Y179" s="135">
        <v>5</v>
      </c>
      <c r="Z179" s="135">
        <v>5</v>
      </c>
      <c r="AA179" s="135">
        <v>5</v>
      </c>
      <c r="AB179" s="135">
        <v>5</v>
      </c>
      <c r="AC179" s="135">
        <v>4</v>
      </c>
      <c r="AD179" s="135">
        <v>4</v>
      </c>
      <c r="AE179" s="135">
        <v>4</v>
      </c>
      <c r="AF179" s="135">
        <v>4</v>
      </c>
      <c r="AG179" s="135">
        <v>4</v>
      </c>
      <c r="AH179" s="135">
        <v>3</v>
      </c>
      <c r="AI179" s="135">
        <v>2</v>
      </c>
      <c r="AJ179" s="135">
        <v>1</v>
      </c>
      <c r="AK179" s="145">
        <v>1</v>
      </c>
      <c r="AL179" s="135"/>
      <c r="AM179" s="135"/>
      <c r="AN179" s="135"/>
      <c r="AO179" s="135"/>
      <c r="AP179" s="135"/>
      <c r="AQ179" s="135"/>
      <c r="AR179" s="135"/>
      <c r="AS179" s="135"/>
    </row>
    <row r="180" spans="1:45" x14ac:dyDescent="0.35">
      <c r="A180" s="134" t="s">
        <v>28</v>
      </c>
      <c r="B180" s="134"/>
      <c r="C180" s="134" t="s">
        <v>142</v>
      </c>
      <c r="D180" s="134">
        <v>2022</v>
      </c>
      <c r="E180" s="134">
        <v>1</v>
      </c>
      <c r="F180" s="134">
        <v>4</v>
      </c>
      <c r="G180" s="134">
        <v>4</v>
      </c>
      <c r="H180" s="134">
        <v>4</v>
      </c>
      <c r="I180" s="134">
        <v>1</v>
      </c>
      <c r="J180" s="134">
        <v>3</v>
      </c>
      <c r="K180" s="134">
        <v>4</v>
      </c>
      <c r="L180" s="134">
        <v>4</v>
      </c>
      <c r="M180" s="134">
        <v>4</v>
      </c>
      <c r="N180" s="134">
        <v>4</v>
      </c>
      <c r="O180" s="134">
        <v>1</v>
      </c>
      <c r="P180" s="134">
        <v>4</v>
      </c>
      <c r="Q180" s="134">
        <v>4</v>
      </c>
      <c r="R180" s="134">
        <v>4</v>
      </c>
      <c r="S180" s="134">
        <v>4</v>
      </c>
      <c r="T180" s="134">
        <v>4</v>
      </c>
      <c r="U180" s="134">
        <v>4</v>
      </c>
      <c r="V180" s="134">
        <v>4</v>
      </c>
      <c r="W180" s="134">
        <v>1</v>
      </c>
      <c r="X180" s="134">
        <v>1</v>
      </c>
      <c r="Y180" s="134">
        <v>4</v>
      </c>
      <c r="Z180" s="134">
        <v>4</v>
      </c>
      <c r="AA180" s="134">
        <v>4</v>
      </c>
      <c r="AB180" s="134">
        <v>5</v>
      </c>
      <c r="AC180" s="134">
        <v>4</v>
      </c>
      <c r="AD180" s="134">
        <v>4</v>
      </c>
      <c r="AE180" s="134">
        <v>4</v>
      </c>
      <c r="AF180" s="134">
        <v>4</v>
      </c>
      <c r="AG180" s="134">
        <v>4</v>
      </c>
      <c r="AH180" s="134">
        <v>2</v>
      </c>
      <c r="AI180" s="134">
        <v>2</v>
      </c>
      <c r="AJ180" s="134">
        <v>1</v>
      </c>
      <c r="AK180" s="144">
        <v>1</v>
      </c>
      <c r="AL180" s="134"/>
      <c r="AM180" s="134"/>
      <c r="AN180" s="134"/>
      <c r="AO180" s="134"/>
      <c r="AP180" s="134"/>
      <c r="AQ180" s="134"/>
      <c r="AR180" s="134"/>
      <c r="AS180" s="134"/>
    </row>
    <row r="181" spans="1:45" x14ac:dyDescent="0.35">
      <c r="A181" s="135" t="s">
        <v>28</v>
      </c>
      <c r="B181" s="135"/>
      <c r="C181" s="135" t="s">
        <v>142</v>
      </c>
      <c r="D181" s="135">
        <v>2022</v>
      </c>
      <c r="E181" s="135">
        <v>1</v>
      </c>
      <c r="F181" s="135">
        <v>3</v>
      </c>
      <c r="G181" s="135">
        <v>3</v>
      </c>
      <c r="H181" s="135">
        <v>3</v>
      </c>
      <c r="I181" s="135">
        <v>2</v>
      </c>
      <c r="J181" s="135">
        <v>3</v>
      </c>
      <c r="K181" s="135">
        <v>3</v>
      </c>
      <c r="L181" s="135">
        <v>4</v>
      </c>
      <c r="M181" s="135">
        <v>3</v>
      </c>
      <c r="N181" s="135">
        <v>4</v>
      </c>
      <c r="O181" s="135">
        <v>1</v>
      </c>
      <c r="P181" s="135">
        <v>4</v>
      </c>
      <c r="Q181" s="135">
        <v>4</v>
      </c>
      <c r="R181" s="135">
        <v>4</v>
      </c>
      <c r="S181" s="135">
        <v>4</v>
      </c>
      <c r="T181" s="135">
        <v>4</v>
      </c>
      <c r="U181" s="135">
        <v>3</v>
      </c>
      <c r="V181" s="135">
        <v>3</v>
      </c>
      <c r="W181" s="135">
        <v>1</v>
      </c>
      <c r="X181" s="135">
        <v>1</v>
      </c>
      <c r="Y181" s="135">
        <v>4</v>
      </c>
      <c r="Z181" s="135">
        <v>4</v>
      </c>
      <c r="AA181" s="135">
        <v>4</v>
      </c>
      <c r="AB181" s="135">
        <v>5</v>
      </c>
      <c r="AC181" s="135">
        <v>3</v>
      </c>
      <c r="AD181" s="135">
        <v>4</v>
      </c>
      <c r="AE181" s="135">
        <v>4</v>
      </c>
      <c r="AF181" s="135">
        <v>4</v>
      </c>
      <c r="AG181" s="135">
        <v>3</v>
      </c>
      <c r="AH181" s="135">
        <v>3</v>
      </c>
      <c r="AI181" s="135">
        <v>2</v>
      </c>
      <c r="AJ181" s="135">
        <v>1</v>
      </c>
      <c r="AK181" s="145">
        <v>1</v>
      </c>
      <c r="AL181" s="135"/>
      <c r="AM181" s="135"/>
      <c r="AN181" s="135"/>
      <c r="AO181" s="135"/>
      <c r="AP181" s="135"/>
      <c r="AQ181" s="135"/>
      <c r="AR181" s="135"/>
      <c r="AS181" s="135"/>
    </row>
    <row r="182" spans="1:45" x14ac:dyDescent="0.35">
      <c r="A182" s="134" t="s">
        <v>26</v>
      </c>
      <c r="B182" s="134"/>
      <c r="C182" s="134" t="s">
        <v>142</v>
      </c>
      <c r="D182" s="134">
        <v>2022</v>
      </c>
      <c r="E182" s="134">
        <v>2</v>
      </c>
      <c r="F182" s="134">
        <v>3</v>
      </c>
      <c r="G182" s="134">
        <v>2</v>
      </c>
      <c r="H182" s="134">
        <v>3</v>
      </c>
      <c r="I182" s="134">
        <v>1</v>
      </c>
      <c r="J182" s="134">
        <v>3</v>
      </c>
      <c r="K182" s="134">
        <v>3</v>
      </c>
      <c r="L182" s="134">
        <v>2</v>
      </c>
      <c r="M182" s="134">
        <v>4</v>
      </c>
      <c r="N182" s="134">
        <v>3</v>
      </c>
      <c r="O182" s="134">
        <v>2</v>
      </c>
      <c r="P182" s="134">
        <v>4</v>
      </c>
      <c r="Q182" s="134">
        <v>3</v>
      </c>
      <c r="R182" s="134">
        <v>2</v>
      </c>
      <c r="S182" s="134">
        <v>3</v>
      </c>
      <c r="T182" s="134">
        <v>3</v>
      </c>
      <c r="U182" s="134">
        <v>2</v>
      </c>
      <c r="V182" s="134">
        <v>3</v>
      </c>
      <c r="W182" s="134">
        <v>1</v>
      </c>
      <c r="X182" s="134">
        <v>1</v>
      </c>
      <c r="Y182" s="134">
        <v>4</v>
      </c>
      <c r="Z182" s="134">
        <v>4</v>
      </c>
      <c r="AA182" s="134">
        <v>4</v>
      </c>
      <c r="AB182" s="134">
        <v>3</v>
      </c>
      <c r="AC182" s="134">
        <v>5</v>
      </c>
      <c r="AD182" s="134">
        <v>2</v>
      </c>
      <c r="AE182" s="134">
        <v>4</v>
      </c>
      <c r="AF182" s="134">
        <v>2</v>
      </c>
      <c r="AG182" s="134">
        <v>4</v>
      </c>
      <c r="AH182" s="134">
        <v>1</v>
      </c>
      <c r="AI182" s="134">
        <v>1</v>
      </c>
      <c r="AJ182" s="134">
        <v>3</v>
      </c>
      <c r="AK182" s="144">
        <v>1</v>
      </c>
      <c r="AL182" s="134"/>
      <c r="AM182" s="134"/>
      <c r="AN182" s="134"/>
      <c r="AO182" s="134"/>
      <c r="AP182" s="134"/>
      <c r="AQ182" s="134"/>
      <c r="AR182" s="134"/>
      <c r="AS182" s="134"/>
    </row>
    <row r="183" spans="1:45" x14ac:dyDescent="0.35">
      <c r="A183" s="135" t="s">
        <v>26</v>
      </c>
      <c r="B183" s="135"/>
      <c r="C183" s="135" t="s">
        <v>142</v>
      </c>
      <c r="D183" s="135">
        <v>2022</v>
      </c>
      <c r="E183" s="135">
        <v>2</v>
      </c>
      <c r="F183" s="135">
        <v>3</v>
      </c>
      <c r="G183" s="135">
        <v>3</v>
      </c>
      <c r="H183" s="135">
        <v>3</v>
      </c>
      <c r="I183" s="135">
        <v>2</v>
      </c>
      <c r="J183" s="135">
        <v>3</v>
      </c>
      <c r="K183" s="135">
        <v>3</v>
      </c>
      <c r="L183" s="135">
        <v>3</v>
      </c>
      <c r="M183" s="135">
        <v>5</v>
      </c>
      <c r="N183" s="135">
        <v>5</v>
      </c>
      <c r="O183" s="135">
        <v>2</v>
      </c>
      <c r="P183" s="135">
        <v>4</v>
      </c>
      <c r="Q183" s="135">
        <v>3</v>
      </c>
      <c r="R183" s="135">
        <v>3</v>
      </c>
      <c r="S183" s="135">
        <v>4</v>
      </c>
      <c r="T183" s="135">
        <v>5</v>
      </c>
      <c r="U183" s="135">
        <v>3</v>
      </c>
      <c r="V183" s="135">
        <v>2</v>
      </c>
      <c r="W183" s="135">
        <v>1</v>
      </c>
      <c r="X183" s="135">
        <v>1</v>
      </c>
      <c r="Y183" s="135">
        <v>3</v>
      </c>
      <c r="Z183" s="135">
        <v>4</v>
      </c>
      <c r="AA183" s="135">
        <v>3</v>
      </c>
      <c r="AB183" s="135">
        <v>3</v>
      </c>
      <c r="AC183" s="135">
        <v>2</v>
      </c>
      <c r="AD183" s="135">
        <v>5</v>
      </c>
      <c r="AE183" s="135">
        <v>4</v>
      </c>
      <c r="AF183" s="135">
        <v>3</v>
      </c>
      <c r="AG183" s="135">
        <v>3</v>
      </c>
      <c r="AH183" s="135">
        <v>3</v>
      </c>
      <c r="AI183" s="135">
        <v>2</v>
      </c>
      <c r="AJ183" s="135">
        <v>1</v>
      </c>
      <c r="AK183" s="145">
        <v>1</v>
      </c>
      <c r="AL183" s="135"/>
      <c r="AM183" s="135"/>
      <c r="AN183" s="135"/>
      <c r="AO183" s="135"/>
      <c r="AP183" s="135"/>
      <c r="AQ183" s="135"/>
      <c r="AR183" s="135"/>
      <c r="AS183" s="135"/>
    </row>
    <row r="184" spans="1:45" x14ac:dyDescent="0.35">
      <c r="A184" s="134" t="s">
        <v>26</v>
      </c>
      <c r="B184" s="134"/>
      <c r="C184" s="134" t="s">
        <v>142</v>
      </c>
      <c r="D184" s="134">
        <v>2022</v>
      </c>
      <c r="E184" s="134">
        <v>2</v>
      </c>
      <c r="F184" s="134">
        <v>3</v>
      </c>
      <c r="G184" s="134">
        <v>2</v>
      </c>
      <c r="H184" s="134">
        <v>3</v>
      </c>
      <c r="I184" s="134">
        <v>3</v>
      </c>
      <c r="J184" s="134">
        <v>4</v>
      </c>
      <c r="K184" s="134">
        <v>4</v>
      </c>
      <c r="L184" s="134">
        <v>5</v>
      </c>
      <c r="M184" s="134">
        <v>5</v>
      </c>
      <c r="N184" s="134">
        <v>4</v>
      </c>
      <c r="O184" s="134">
        <v>1</v>
      </c>
      <c r="P184" s="134">
        <v>4</v>
      </c>
      <c r="Q184" s="134">
        <v>4</v>
      </c>
      <c r="R184" s="134">
        <v>4</v>
      </c>
      <c r="S184" s="134">
        <v>4</v>
      </c>
      <c r="T184" s="134">
        <v>4</v>
      </c>
      <c r="U184" s="134">
        <v>4</v>
      </c>
      <c r="V184" s="134">
        <v>4</v>
      </c>
      <c r="W184" s="134">
        <v>1</v>
      </c>
      <c r="X184" s="134">
        <v>1</v>
      </c>
      <c r="Y184" s="134">
        <v>5</v>
      </c>
      <c r="Z184" s="134">
        <v>5</v>
      </c>
      <c r="AA184" s="134">
        <v>4</v>
      </c>
      <c r="AB184" s="134"/>
      <c r="AC184" s="134">
        <v>4</v>
      </c>
      <c r="AD184" s="134">
        <v>4</v>
      </c>
      <c r="AE184" s="134">
        <v>4</v>
      </c>
      <c r="AF184" s="134">
        <v>4</v>
      </c>
      <c r="AG184" s="134">
        <v>4</v>
      </c>
      <c r="AH184" s="134">
        <v>3</v>
      </c>
      <c r="AI184" s="134">
        <v>1</v>
      </c>
      <c r="AJ184" s="134">
        <v>3</v>
      </c>
      <c r="AK184" s="144">
        <v>1</v>
      </c>
      <c r="AL184" s="134"/>
      <c r="AM184" s="134"/>
      <c r="AN184" s="134"/>
      <c r="AO184" s="134"/>
      <c r="AP184" s="134"/>
      <c r="AQ184" s="134"/>
      <c r="AR184" s="134"/>
      <c r="AS184" s="134"/>
    </row>
    <row r="185" spans="1:45" x14ac:dyDescent="0.35">
      <c r="A185" s="135" t="s">
        <v>26</v>
      </c>
      <c r="B185" s="135"/>
      <c r="C185" s="135" t="s">
        <v>142</v>
      </c>
      <c r="D185" s="135">
        <v>2022</v>
      </c>
      <c r="E185" s="135">
        <v>1</v>
      </c>
      <c r="F185" s="135">
        <v>3</v>
      </c>
      <c r="G185" s="135">
        <v>3</v>
      </c>
      <c r="H185" s="135">
        <v>4</v>
      </c>
      <c r="I185" s="135">
        <v>2</v>
      </c>
      <c r="J185" s="135">
        <v>3</v>
      </c>
      <c r="K185" s="135">
        <v>3</v>
      </c>
      <c r="L185" s="135">
        <v>3</v>
      </c>
      <c r="M185" s="135">
        <v>3</v>
      </c>
      <c r="N185" s="135">
        <v>3</v>
      </c>
      <c r="O185" s="135">
        <v>3</v>
      </c>
      <c r="P185" s="135">
        <v>4</v>
      </c>
      <c r="Q185" s="135">
        <v>4</v>
      </c>
      <c r="R185" s="135">
        <v>4</v>
      </c>
      <c r="S185" s="135">
        <v>4</v>
      </c>
      <c r="T185" s="135">
        <v>3</v>
      </c>
      <c r="U185" s="135">
        <v>4</v>
      </c>
      <c r="V185" s="135">
        <v>4</v>
      </c>
      <c r="W185" s="135">
        <v>1</v>
      </c>
      <c r="X185" s="135">
        <v>1</v>
      </c>
      <c r="Y185" s="135">
        <v>4</v>
      </c>
      <c r="Z185" s="135">
        <v>4</v>
      </c>
      <c r="AA185" s="135">
        <v>4</v>
      </c>
      <c r="AB185" s="135"/>
      <c r="AC185" s="135">
        <v>4</v>
      </c>
      <c r="AD185" s="135">
        <v>4</v>
      </c>
      <c r="AE185" s="135">
        <v>4</v>
      </c>
      <c r="AF185" s="135">
        <v>4</v>
      </c>
      <c r="AG185" s="135">
        <v>5</v>
      </c>
      <c r="AH185" s="135">
        <v>3</v>
      </c>
      <c r="AI185" s="135">
        <v>2</v>
      </c>
      <c r="AJ185" s="135">
        <v>2</v>
      </c>
      <c r="AK185" s="145">
        <v>1</v>
      </c>
      <c r="AL185" s="135"/>
      <c r="AM185" s="135"/>
      <c r="AN185" s="135"/>
      <c r="AO185" s="135"/>
      <c r="AP185" s="135"/>
      <c r="AQ185" s="135"/>
      <c r="AR185" s="135"/>
      <c r="AS185" s="135"/>
    </row>
    <row r="186" spans="1:45" x14ac:dyDescent="0.35">
      <c r="A186" s="134" t="s">
        <v>26</v>
      </c>
      <c r="B186" s="134"/>
      <c r="C186" s="134" t="s">
        <v>142</v>
      </c>
      <c r="D186" s="134">
        <v>2022</v>
      </c>
      <c r="E186" s="134">
        <v>1</v>
      </c>
      <c r="F186" s="134">
        <v>4</v>
      </c>
      <c r="G186" s="134">
        <v>4</v>
      </c>
      <c r="H186" s="134">
        <v>4</v>
      </c>
      <c r="I186" s="134">
        <v>3</v>
      </c>
      <c r="J186" s="134">
        <v>4</v>
      </c>
      <c r="K186" s="134">
        <v>4</v>
      </c>
      <c r="L186" s="134">
        <v>2</v>
      </c>
      <c r="M186" s="134">
        <v>3</v>
      </c>
      <c r="N186" s="134">
        <v>5</v>
      </c>
      <c r="O186" s="134">
        <v>4</v>
      </c>
      <c r="P186" s="134">
        <v>4</v>
      </c>
      <c r="Q186" s="134">
        <v>4</v>
      </c>
      <c r="R186" s="134">
        <v>4</v>
      </c>
      <c r="S186" s="134">
        <v>4</v>
      </c>
      <c r="T186" s="134">
        <v>4</v>
      </c>
      <c r="U186" s="134">
        <v>2</v>
      </c>
      <c r="V186" s="134">
        <v>2</v>
      </c>
      <c r="W186" s="134">
        <v>4</v>
      </c>
      <c r="X186" s="134">
        <v>1</v>
      </c>
      <c r="Y186" s="134">
        <v>4</v>
      </c>
      <c r="Z186" s="134">
        <v>4</v>
      </c>
      <c r="AA186" s="134">
        <v>4</v>
      </c>
      <c r="AB186" s="134">
        <v>5</v>
      </c>
      <c r="AC186" s="134">
        <v>4</v>
      </c>
      <c r="AD186" s="134">
        <v>4</v>
      </c>
      <c r="AE186" s="134">
        <v>4</v>
      </c>
      <c r="AF186" s="134">
        <v>4</v>
      </c>
      <c r="AG186" s="134">
        <v>4</v>
      </c>
      <c r="AH186" s="134">
        <v>3</v>
      </c>
      <c r="AI186" s="134">
        <v>1</v>
      </c>
      <c r="AJ186" s="134">
        <v>1</v>
      </c>
      <c r="AK186" s="144">
        <v>1</v>
      </c>
      <c r="AL186" s="134"/>
      <c r="AM186" s="134"/>
      <c r="AN186" s="134"/>
      <c r="AO186" s="134"/>
      <c r="AP186" s="134"/>
      <c r="AQ186" s="134"/>
      <c r="AR186" s="134"/>
      <c r="AS186" s="134"/>
    </row>
    <row r="187" spans="1:45" x14ac:dyDescent="0.35">
      <c r="A187" s="135" t="s">
        <v>26</v>
      </c>
      <c r="B187" s="135"/>
      <c r="C187" s="135" t="s">
        <v>142</v>
      </c>
      <c r="D187" s="135">
        <v>2022</v>
      </c>
      <c r="E187" s="135">
        <v>1</v>
      </c>
      <c r="F187" s="135">
        <v>3</v>
      </c>
      <c r="G187" s="135">
        <v>3</v>
      </c>
      <c r="H187" s="135">
        <v>5</v>
      </c>
      <c r="I187" s="135">
        <v>4</v>
      </c>
      <c r="J187" s="135">
        <v>4</v>
      </c>
      <c r="K187" s="135">
        <v>4</v>
      </c>
      <c r="L187" s="135">
        <v>4</v>
      </c>
      <c r="M187" s="135">
        <v>5</v>
      </c>
      <c r="N187" s="135">
        <v>4</v>
      </c>
      <c r="O187" s="135">
        <v>3</v>
      </c>
      <c r="P187" s="135">
        <v>4</v>
      </c>
      <c r="Q187" s="135">
        <v>4</v>
      </c>
      <c r="R187" s="135">
        <v>4</v>
      </c>
      <c r="S187" s="135">
        <v>3</v>
      </c>
      <c r="T187" s="135">
        <v>3</v>
      </c>
      <c r="U187" s="135">
        <v>3</v>
      </c>
      <c r="V187" s="135">
        <v>3</v>
      </c>
      <c r="W187" s="135">
        <v>1</v>
      </c>
      <c r="X187" s="135">
        <v>1</v>
      </c>
      <c r="Y187" s="135">
        <v>4</v>
      </c>
      <c r="Z187" s="135">
        <v>4</v>
      </c>
      <c r="AA187" s="135">
        <v>4</v>
      </c>
      <c r="AB187" s="135">
        <v>4</v>
      </c>
      <c r="AC187" s="135">
        <v>3</v>
      </c>
      <c r="AD187" s="135">
        <v>4</v>
      </c>
      <c r="AE187" s="135">
        <v>4</v>
      </c>
      <c r="AF187" s="135">
        <v>4</v>
      </c>
      <c r="AG187" s="135">
        <v>4</v>
      </c>
      <c r="AH187" s="135">
        <v>3</v>
      </c>
      <c r="AI187" s="135">
        <v>1</v>
      </c>
      <c r="AJ187" s="135">
        <v>2</v>
      </c>
      <c r="AK187" s="145">
        <v>1</v>
      </c>
      <c r="AL187" s="135"/>
      <c r="AM187" s="135"/>
      <c r="AN187" s="135"/>
      <c r="AO187" s="135"/>
      <c r="AP187" s="135"/>
      <c r="AQ187" s="135"/>
      <c r="AR187" s="135"/>
      <c r="AS187" s="135"/>
    </row>
    <row r="188" spans="1:45" x14ac:dyDescent="0.35">
      <c r="A188" s="134" t="s">
        <v>26</v>
      </c>
      <c r="B188" s="134"/>
      <c r="C188" s="134" t="s">
        <v>142</v>
      </c>
      <c r="D188" s="134">
        <v>2022</v>
      </c>
      <c r="E188" s="134">
        <v>2</v>
      </c>
      <c r="F188" s="134">
        <v>5</v>
      </c>
      <c r="G188" s="134">
        <v>2</v>
      </c>
      <c r="H188" s="134">
        <v>5</v>
      </c>
      <c r="I188" s="134">
        <v>1</v>
      </c>
      <c r="J188" s="134">
        <v>4</v>
      </c>
      <c r="K188" s="134">
        <v>4</v>
      </c>
      <c r="L188" s="134">
        <v>5</v>
      </c>
      <c r="M188" s="134">
        <v>5</v>
      </c>
      <c r="N188" s="134">
        <v>1</v>
      </c>
      <c r="O188" s="134">
        <v>4</v>
      </c>
      <c r="P188" s="134">
        <v>3</v>
      </c>
      <c r="Q188" s="134">
        <v>3</v>
      </c>
      <c r="R188" s="134">
        <v>1</v>
      </c>
      <c r="S188" s="134">
        <v>3</v>
      </c>
      <c r="T188" s="134">
        <v>5</v>
      </c>
      <c r="U188" s="134">
        <v>1</v>
      </c>
      <c r="V188" s="134">
        <v>1</v>
      </c>
      <c r="W188" s="134">
        <v>1</v>
      </c>
      <c r="X188" s="134">
        <v>1</v>
      </c>
      <c r="Y188" s="134">
        <v>5</v>
      </c>
      <c r="Z188" s="134">
        <v>4</v>
      </c>
      <c r="AA188" s="134">
        <v>3</v>
      </c>
      <c r="AB188" s="134">
        <v>5</v>
      </c>
      <c r="AC188" s="134">
        <v>5</v>
      </c>
      <c r="AD188" s="134">
        <v>4</v>
      </c>
      <c r="AE188" s="134">
        <v>4</v>
      </c>
      <c r="AF188" s="134">
        <v>1</v>
      </c>
      <c r="AG188" s="134">
        <v>5</v>
      </c>
      <c r="AH188" s="134">
        <v>3</v>
      </c>
      <c r="AI188" s="134">
        <v>1</v>
      </c>
      <c r="AJ188" s="134">
        <v>1</v>
      </c>
      <c r="AK188" s="144">
        <v>1</v>
      </c>
      <c r="AL188" s="134"/>
      <c r="AM188" s="134"/>
      <c r="AN188" s="134"/>
      <c r="AO188" s="134"/>
      <c r="AP188" s="134"/>
      <c r="AQ188" s="134"/>
      <c r="AR188" s="134"/>
      <c r="AS188" s="134"/>
    </row>
    <row r="189" spans="1:45" x14ac:dyDescent="0.35">
      <c r="A189" s="135" t="s">
        <v>26</v>
      </c>
      <c r="B189" s="135"/>
      <c r="C189" s="135" t="s">
        <v>142</v>
      </c>
      <c r="D189" s="135">
        <v>2022</v>
      </c>
      <c r="E189" s="135">
        <v>1</v>
      </c>
      <c r="F189" s="135">
        <v>4</v>
      </c>
      <c r="G189" s="135">
        <v>3</v>
      </c>
      <c r="H189" s="135">
        <v>4</v>
      </c>
      <c r="I189" s="135">
        <v>2</v>
      </c>
      <c r="J189" s="135">
        <v>4</v>
      </c>
      <c r="K189" s="135">
        <v>4</v>
      </c>
      <c r="L189" s="135">
        <v>3</v>
      </c>
      <c r="M189" s="135">
        <v>2</v>
      </c>
      <c r="N189" s="135">
        <v>4</v>
      </c>
      <c r="O189" s="135">
        <v>2</v>
      </c>
      <c r="P189" s="135">
        <v>4</v>
      </c>
      <c r="Q189" s="135">
        <v>4</v>
      </c>
      <c r="R189" s="135">
        <v>4</v>
      </c>
      <c r="S189" s="135">
        <v>2</v>
      </c>
      <c r="T189" s="135">
        <v>3</v>
      </c>
      <c r="U189" s="135">
        <v>3</v>
      </c>
      <c r="V189" s="135">
        <v>3</v>
      </c>
      <c r="W189" s="135">
        <v>1</v>
      </c>
      <c r="X189" s="135">
        <v>1</v>
      </c>
      <c r="Y189" s="135">
        <v>4</v>
      </c>
      <c r="Z189" s="135">
        <v>4</v>
      </c>
      <c r="AA189" s="135">
        <v>3</v>
      </c>
      <c r="AB189" s="135">
        <v>4</v>
      </c>
      <c r="AC189" s="135">
        <v>4</v>
      </c>
      <c r="AD189" s="135">
        <v>4</v>
      </c>
      <c r="AE189" s="135">
        <v>4</v>
      </c>
      <c r="AF189" s="135">
        <v>4</v>
      </c>
      <c r="AG189" s="135">
        <v>4</v>
      </c>
      <c r="AH189" s="135">
        <v>1</v>
      </c>
      <c r="AI189" s="135">
        <v>2</v>
      </c>
      <c r="AJ189" s="135">
        <v>1</v>
      </c>
      <c r="AK189" s="145">
        <v>1</v>
      </c>
      <c r="AL189" s="135"/>
      <c r="AM189" s="135"/>
      <c r="AN189" s="135"/>
      <c r="AO189" s="135"/>
      <c r="AP189" s="135"/>
      <c r="AQ189" s="135"/>
      <c r="AR189" s="135"/>
      <c r="AS189" s="135"/>
    </row>
    <row r="190" spans="1:45" x14ac:dyDescent="0.35">
      <c r="A190" s="134" t="s">
        <v>26</v>
      </c>
      <c r="B190" s="134"/>
      <c r="C190" s="134" t="s">
        <v>142</v>
      </c>
      <c r="D190" s="134">
        <v>2022</v>
      </c>
      <c r="E190" s="134">
        <v>1</v>
      </c>
      <c r="F190" s="134">
        <v>3</v>
      </c>
      <c r="G190" s="134">
        <v>3</v>
      </c>
      <c r="H190" s="134">
        <v>3</v>
      </c>
      <c r="I190" s="134">
        <v>3</v>
      </c>
      <c r="J190" s="134">
        <v>3</v>
      </c>
      <c r="K190" s="134"/>
      <c r="L190" s="134"/>
      <c r="M190" s="134"/>
      <c r="N190" s="134"/>
      <c r="O190" s="134">
        <v>2</v>
      </c>
      <c r="P190" s="134">
        <v>3</v>
      </c>
      <c r="Q190" s="134"/>
      <c r="R190" s="134"/>
      <c r="S190" s="134"/>
      <c r="T190" s="134"/>
      <c r="U190" s="134">
        <v>3</v>
      </c>
      <c r="V190" s="134"/>
      <c r="W190" s="134">
        <v>1</v>
      </c>
      <c r="X190" s="134">
        <v>1</v>
      </c>
      <c r="Y190" s="134"/>
      <c r="Z190" s="134"/>
      <c r="AA190" s="134"/>
      <c r="AB190" s="134">
        <v>3</v>
      </c>
      <c r="AC190" s="134"/>
      <c r="AD190" s="134">
        <v>4</v>
      </c>
      <c r="AE190" s="134"/>
      <c r="AF190" s="134"/>
      <c r="AG190" s="134"/>
      <c r="AH190" s="134">
        <v>1</v>
      </c>
      <c r="AI190" s="134">
        <v>1</v>
      </c>
      <c r="AJ190" s="134">
        <v>1</v>
      </c>
      <c r="AK190" s="144">
        <v>3</v>
      </c>
      <c r="AL190" s="134"/>
      <c r="AM190" s="134"/>
      <c r="AN190" s="134"/>
      <c r="AO190" s="134"/>
      <c r="AP190" s="134"/>
      <c r="AQ190" s="134"/>
      <c r="AR190" s="134"/>
      <c r="AS190" s="134"/>
    </row>
    <row r="191" spans="1:45" x14ac:dyDescent="0.35">
      <c r="A191" s="135" t="s">
        <v>26</v>
      </c>
      <c r="B191" s="135"/>
      <c r="C191" s="135" t="s">
        <v>142</v>
      </c>
      <c r="D191" s="135">
        <v>2022</v>
      </c>
      <c r="E191" s="135">
        <v>2</v>
      </c>
      <c r="F191" s="135">
        <v>1</v>
      </c>
      <c r="G191" s="135"/>
      <c r="H191" s="135"/>
      <c r="I191" s="135">
        <v>1</v>
      </c>
      <c r="J191" s="135"/>
      <c r="K191" s="135"/>
      <c r="L191" s="135"/>
      <c r="M191" s="135"/>
      <c r="N191" s="135"/>
      <c r="O191" s="135"/>
      <c r="P191" s="135">
        <v>3</v>
      </c>
      <c r="Q191" s="135"/>
      <c r="R191" s="135"/>
      <c r="S191" s="135"/>
      <c r="T191" s="135">
        <v>3</v>
      </c>
      <c r="U191" s="135"/>
      <c r="V191" s="135"/>
      <c r="W191" s="135"/>
      <c r="X191" s="135"/>
      <c r="Y191" s="135"/>
      <c r="Z191" s="135"/>
      <c r="AA191" s="135"/>
      <c r="AB191" s="135">
        <v>3</v>
      </c>
      <c r="AC191" s="135"/>
      <c r="AD191" s="135">
        <v>1</v>
      </c>
      <c r="AE191" s="135"/>
      <c r="AF191" s="135"/>
      <c r="AG191" s="135"/>
      <c r="AH191" s="135">
        <v>3</v>
      </c>
      <c r="AI191" s="135">
        <v>1</v>
      </c>
      <c r="AJ191" s="135">
        <v>1</v>
      </c>
      <c r="AK191" s="145">
        <v>1</v>
      </c>
      <c r="AL191" s="135"/>
      <c r="AM191" s="135"/>
      <c r="AN191" s="135"/>
      <c r="AO191" s="135"/>
      <c r="AP191" s="135"/>
      <c r="AQ191" s="135"/>
      <c r="AR191" s="135"/>
      <c r="AS191" s="135"/>
    </row>
    <row r="192" spans="1:45" x14ac:dyDescent="0.35">
      <c r="A192" s="134" t="s">
        <v>27</v>
      </c>
      <c r="B192" s="134"/>
      <c r="C192" s="134" t="s">
        <v>142</v>
      </c>
      <c r="D192" s="134">
        <v>2022</v>
      </c>
      <c r="E192" s="134">
        <v>2</v>
      </c>
      <c r="F192" s="134">
        <v>3</v>
      </c>
      <c r="G192" s="134">
        <v>3</v>
      </c>
      <c r="H192" s="134">
        <v>5</v>
      </c>
      <c r="I192" s="134">
        <v>1</v>
      </c>
      <c r="J192" s="134">
        <v>5</v>
      </c>
      <c r="K192" s="134">
        <v>4</v>
      </c>
      <c r="L192" s="134">
        <v>5</v>
      </c>
      <c r="M192" s="134">
        <v>5</v>
      </c>
      <c r="N192" s="134">
        <v>5</v>
      </c>
      <c r="O192" s="134">
        <v>1</v>
      </c>
      <c r="P192" s="134">
        <v>4</v>
      </c>
      <c r="Q192" s="134">
        <v>4</v>
      </c>
      <c r="R192" s="134">
        <v>4</v>
      </c>
      <c r="S192" s="134">
        <v>5</v>
      </c>
      <c r="T192" s="134">
        <v>4</v>
      </c>
      <c r="U192" s="134">
        <v>3</v>
      </c>
      <c r="V192" s="134">
        <v>5</v>
      </c>
      <c r="W192" s="134">
        <v>1</v>
      </c>
      <c r="X192" s="134">
        <v>1</v>
      </c>
      <c r="Y192" s="134">
        <v>4</v>
      </c>
      <c r="Z192" s="134">
        <v>4</v>
      </c>
      <c r="AA192" s="134">
        <v>4</v>
      </c>
      <c r="AB192" s="134">
        <v>5</v>
      </c>
      <c r="AC192" s="134">
        <v>4</v>
      </c>
      <c r="AD192" s="134">
        <v>4</v>
      </c>
      <c r="AE192" s="134">
        <v>4</v>
      </c>
      <c r="AF192" s="134">
        <v>4</v>
      </c>
      <c r="AG192" s="134">
        <v>4</v>
      </c>
      <c r="AH192" s="134">
        <v>3</v>
      </c>
      <c r="AI192" s="134">
        <v>2</v>
      </c>
      <c r="AJ192" s="134">
        <v>3</v>
      </c>
      <c r="AK192" s="144">
        <v>3</v>
      </c>
      <c r="AL192" s="134"/>
      <c r="AM192" s="134"/>
      <c r="AN192" s="134"/>
      <c r="AO192" s="134"/>
      <c r="AP192" s="134"/>
      <c r="AQ192" s="134"/>
      <c r="AR192" s="134"/>
      <c r="AS192" s="134"/>
    </row>
    <row r="193" spans="1:45" x14ac:dyDescent="0.35">
      <c r="A193" s="135" t="s">
        <v>27</v>
      </c>
      <c r="B193" s="135"/>
      <c r="C193" s="135" t="s">
        <v>142</v>
      </c>
      <c r="D193" s="135">
        <v>2022</v>
      </c>
      <c r="E193" s="135">
        <v>2</v>
      </c>
      <c r="F193" s="135">
        <v>3</v>
      </c>
      <c r="G193" s="135">
        <v>3</v>
      </c>
      <c r="H193" s="135">
        <v>4</v>
      </c>
      <c r="I193" s="135">
        <v>3</v>
      </c>
      <c r="J193" s="135">
        <v>3</v>
      </c>
      <c r="K193" s="135">
        <v>3</v>
      </c>
      <c r="L193" s="135">
        <v>2</v>
      </c>
      <c r="M193" s="135">
        <v>3</v>
      </c>
      <c r="N193" s="135">
        <v>3</v>
      </c>
      <c r="O193" s="135">
        <v>3</v>
      </c>
      <c r="P193" s="135">
        <v>4</v>
      </c>
      <c r="Q193" s="135">
        <v>4</v>
      </c>
      <c r="R193" s="135">
        <v>3</v>
      </c>
      <c r="S193" s="135">
        <v>3</v>
      </c>
      <c r="T193" s="135">
        <v>3</v>
      </c>
      <c r="U193" s="135">
        <v>2</v>
      </c>
      <c r="V193" s="135">
        <v>2</v>
      </c>
      <c r="W193" s="135">
        <v>1</v>
      </c>
      <c r="X193" s="135">
        <v>1</v>
      </c>
      <c r="Y193" s="135">
        <v>3</v>
      </c>
      <c r="Z193" s="135">
        <v>3</v>
      </c>
      <c r="AA193" s="135">
        <v>3</v>
      </c>
      <c r="AB193" s="135">
        <v>3</v>
      </c>
      <c r="AC193" s="135">
        <v>2</v>
      </c>
      <c r="AD193" s="135">
        <v>4</v>
      </c>
      <c r="AE193" s="135">
        <v>3</v>
      </c>
      <c r="AF193" s="135">
        <v>3</v>
      </c>
      <c r="AG193" s="135">
        <v>3</v>
      </c>
      <c r="AH193" s="135">
        <v>3</v>
      </c>
      <c r="AI193" s="135">
        <v>1</v>
      </c>
      <c r="AJ193" s="135">
        <v>2</v>
      </c>
      <c r="AK193" s="145">
        <v>2</v>
      </c>
      <c r="AL193" s="135"/>
      <c r="AM193" s="135"/>
      <c r="AN193" s="135"/>
      <c r="AO193" s="135"/>
      <c r="AP193" s="135"/>
      <c r="AQ193" s="135"/>
      <c r="AR193" s="135"/>
      <c r="AS193" s="135"/>
    </row>
    <row r="194" spans="1:45" x14ac:dyDescent="0.35">
      <c r="A194" s="134" t="s">
        <v>26</v>
      </c>
      <c r="B194" s="134"/>
      <c r="C194" s="134" t="s">
        <v>142</v>
      </c>
      <c r="D194" s="134">
        <v>2022</v>
      </c>
      <c r="E194" s="134">
        <v>2</v>
      </c>
      <c r="F194" s="134">
        <v>4</v>
      </c>
      <c r="G194" s="134">
        <v>4</v>
      </c>
      <c r="H194" s="134">
        <v>3</v>
      </c>
      <c r="I194" s="134">
        <v>2</v>
      </c>
      <c r="J194" s="134">
        <v>3</v>
      </c>
      <c r="K194" s="134">
        <v>3</v>
      </c>
      <c r="L194" s="134">
        <v>5</v>
      </c>
      <c r="M194" s="134">
        <v>5</v>
      </c>
      <c r="N194" s="134">
        <v>3</v>
      </c>
      <c r="O194" s="134">
        <v>3</v>
      </c>
      <c r="P194" s="134">
        <v>3</v>
      </c>
      <c r="Q194" s="134">
        <v>4</v>
      </c>
      <c r="R194" s="134">
        <v>4</v>
      </c>
      <c r="S194" s="134">
        <v>4</v>
      </c>
      <c r="T194" s="134">
        <v>4</v>
      </c>
      <c r="U194" s="134">
        <v>4</v>
      </c>
      <c r="V194" s="134">
        <v>3</v>
      </c>
      <c r="W194" s="134">
        <v>1</v>
      </c>
      <c r="X194" s="134">
        <v>1</v>
      </c>
      <c r="Y194" s="134">
        <v>4</v>
      </c>
      <c r="Z194" s="134">
        <v>4</v>
      </c>
      <c r="AA194" s="134">
        <v>4</v>
      </c>
      <c r="AB194" s="134">
        <v>3</v>
      </c>
      <c r="AC194" s="134">
        <v>3</v>
      </c>
      <c r="AD194" s="134">
        <v>3</v>
      </c>
      <c r="AE194" s="134">
        <v>3</v>
      </c>
      <c r="AF194" s="134">
        <v>4</v>
      </c>
      <c r="AG194" s="134">
        <v>3</v>
      </c>
      <c r="AH194" s="134">
        <v>3</v>
      </c>
      <c r="AI194" s="134">
        <v>1</v>
      </c>
      <c r="AJ194" s="134">
        <v>3</v>
      </c>
      <c r="AK194" s="144">
        <v>2</v>
      </c>
      <c r="AL194" s="134"/>
      <c r="AM194" s="134"/>
      <c r="AN194" s="134"/>
      <c r="AO194" s="134"/>
      <c r="AP194" s="134"/>
      <c r="AQ194" s="134"/>
      <c r="AR194" s="134"/>
      <c r="AS194" s="134"/>
    </row>
    <row r="195" spans="1:45" x14ac:dyDescent="0.35">
      <c r="A195" s="135" t="s">
        <v>26</v>
      </c>
      <c r="B195" s="135"/>
      <c r="C195" s="135" t="s">
        <v>142</v>
      </c>
      <c r="D195" s="135">
        <v>2022</v>
      </c>
      <c r="E195" s="135">
        <v>2</v>
      </c>
      <c r="F195" s="135">
        <v>4</v>
      </c>
      <c r="G195" s="135">
        <v>4</v>
      </c>
      <c r="H195" s="135">
        <v>3</v>
      </c>
      <c r="I195" s="135">
        <v>1</v>
      </c>
      <c r="J195" s="135">
        <v>4</v>
      </c>
      <c r="K195" s="135">
        <v>4</v>
      </c>
      <c r="L195" s="135">
        <v>4</v>
      </c>
      <c r="M195" s="135">
        <v>2</v>
      </c>
      <c r="N195" s="135">
        <v>4</v>
      </c>
      <c r="O195" s="135">
        <v>1</v>
      </c>
      <c r="P195" s="135">
        <v>4</v>
      </c>
      <c r="Q195" s="135">
        <v>4</v>
      </c>
      <c r="R195" s="135">
        <v>4</v>
      </c>
      <c r="S195" s="135">
        <v>5</v>
      </c>
      <c r="T195" s="135">
        <v>4</v>
      </c>
      <c r="U195" s="135">
        <v>4</v>
      </c>
      <c r="V195" s="135">
        <v>3</v>
      </c>
      <c r="W195" s="135">
        <v>1</v>
      </c>
      <c r="X195" s="135">
        <v>1</v>
      </c>
      <c r="Y195" s="135">
        <v>4</v>
      </c>
      <c r="Z195" s="135">
        <v>4</v>
      </c>
      <c r="AA195" s="135">
        <v>5</v>
      </c>
      <c r="AB195" s="135">
        <v>4</v>
      </c>
      <c r="AC195" s="135">
        <v>4</v>
      </c>
      <c r="AD195" s="135">
        <v>3</v>
      </c>
      <c r="AE195" s="135">
        <v>4</v>
      </c>
      <c r="AF195" s="135">
        <v>4</v>
      </c>
      <c r="AG195" s="135">
        <v>4</v>
      </c>
      <c r="AH195" s="135">
        <v>2</v>
      </c>
      <c r="AI195" s="135">
        <v>1</v>
      </c>
      <c r="AJ195" s="135">
        <v>3</v>
      </c>
      <c r="AK195" s="145">
        <v>2</v>
      </c>
      <c r="AL195" s="135"/>
      <c r="AM195" s="135"/>
      <c r="AN195" s="135"/>
      <c r="AO195" s="135"/>
      <c r="AP195" s="135"/>
      <c r="AQ195" s="135"/>
      <c r="AR195" s="135"/>
      <c r="AS195" s="135"/>
    </row>
    <row r="196" spans="1:45" x14ac:dyDescent="0.35">
      <c r="A196" s="134" t="s">
        <v>26</v>
      </c>
      <c r="B196" s="134"/>
      <c r="C196" s="134" t="s">
        <v>142</v>
      </c>
      <c r="D196" s="134">
        <v>2022</v>
      </c>
      <c r="E196" s="134">
        <v>1</v>
      </c>
      <c r="F196" s="134">
        <v>5</v>
      </c>
      <c r="G196" s="134">
        <v>4</v>
      </c>
      <c r="H196" s="134">
        <v>4</v>
      </c>
      <c r="I196" s="134">
        <v>1</v>
      </c>
      <c r="J196" s="134">
        <v>4</v>
      </c>
      <c r="K196" s="134">
        <v>4</v>
      </c>
      <c r="L196" s="134">
        <v>3</v>
      </c>
      <c r="M196" s="134">
        <v>4</v>
      </c>
      <c r="N196" s="134">
        <v>4</v>
      </c>
      <c r="O196" s="134">
        <v>3</v>
      </c>
      <c r="P196" s="134">
        <v>4</v>
      </c>
      <c r="Q196" s="134">
        <v>4</v>
      </c>
      <c r="R196" s="134">
        <v>4</v>
      </c>
      <c r="S196" s="134">
        <v>4</v>
      </c>
      <c r="T196" s="134">
        <v>4</v>
      </c>
      <c r="U196" s="134">
        <v>4</v>
      </c>
      <c r="V196" s="134">
        <v>4</v>
      </c>
      <c r="W196" s="134">
        <v>1</v>
      </c>
      <c r="X196" s="134">
        <v>1</v>
      </c>
      <c r="Y196" s="134">
        <v>4</v>
      </c>
      <c r="Z196" s="134">
        <v>4</v>
      </c>
      <c r="AA196" s="134">
        <v>4</v>
      </c>
      <c r="AB196" s="134">
        <v>5</v>
      </c>
      <c r="AC196" s="134">
        <v>4</v>
      </c>
      <c r="AD196" s="134">
        <v>4</v>
      </c>
      <c r="AE196" s="134">
        <v>4</v>
      </c>
      <c r="AF196" s="134">
        <v>4</v>
      </c>
      <c r="AG196" s="134">
        <v>4</v>
      </c>
      <c r="AH196" s="134">
        <v>1</v>
      </c>
      <c r="AI196" s="134">
        <v>1</v>
      </c>
      <c r="AJ196" s="134">
        <v>1</v>
      </c>
      <c r="AK196" s="144">
        <v>1</v>
      </c>
      <c r="AL196" s="134"/>
      <c r="AM196" s="134"/>
      <c r="AN196" s="134"/>
      <c r="AO196" s="134"/>
      <c r="AP196" s="134"/>
      <c r="AQ196" s="134"/>
      <c r="AR196" s="134"/>
      <c r="AS196" s="134"/>
    </row>
    <row r="197" spans="1:45" x14ac:dyDescent="0.35">
      <c r="A197" s="135" t="s">
        <v>26</v>
      </c>
      <c r="B197" s="135"/>
      <c r="C197" s="135" t="s">
        <v>142</v>
      </c>
      <c r="D197" s="135">
        <v>2022</v>
      </c>
      <c r="E197" s="135">
        <v>1</v>
      </c>
      <c r="F197" s="135">
        <v>4</v>
      </c>
      <c r="G197" s="135">
        <v>4</v>
      </c>
      <c r="H197" s="135">
        <v>5</v>
      </c>
      <c r="I197" s="135">
        <v>3</v>
      </c>
      <c r="J197" s="135">
        <v>4</v>
      </c>
      <c r="K197" s="135">
        <v>4</v>
      </c>
      <c r="L197" s="135">
        <v>3</v>
      </c>
      <c r="M197" s="135">
        <v>2</v>
      </c>
      <c r="N197" s="135">
        <v>3</v>
      </c>
      <c r="O197" s="135">
        <v>3</v>
      </c>
      <c r="P197" s="135">
        <v>4</v>
      </c>
      <c r="Q197" s="135">
        <v>4</v>
      </c>
      <c r="R197" s="135">
        <v>4</v>
      </c>
      <c r="S197" s="135">
        <v>5</v>
      </c>
      <c r="T197" s="135">
        <v>4</v>
      </c>
      <c r="U197" s="135">
        <v>4</v>
      </c>
      <c r="V197" s="135">
        <v>4</v>
      </c>
      <c r="W197" s="135">
        <v>1</v>
      </c>
      <c r="X197" s="135">
        <v>1</v>
      </c>
      <c r="Y197" s="135">
        <v>4</v>
      </c>
      <c r="Z197" s="135">
        <v>4</v>
      </c>
      <c r="AA197" s="135">
        <v>4</v>
      </c>
      <c r="AB197" s="135">
        <v>5</v>
      </c>
      <c r="AC197" s="135">
        <v>4</v>
      </c>
      <c r="AD197" s="135">
        <v>4</v>
      </c>
      <c r="AE197" s="135">
        <v>4</v>
      </c>
      <c r="AF197" s="135">
        <v>4</v>
      </c>
      <c r="AG197" s="135">
        <v>4</v>
      </c>
      <c r="AH197" s="135">
        <v>3</v>
      </c>
      <c r="AI197" s="135">
        <v>1</v>
      </c>
      <c r="AJ197" s="135">
        <v>1</v>
      </c>
      <c r="AK197" s="145">
        <v>1</v>
      </c>
      <c r="AL197" s="135"/>
      <c r="AM197" s="135"/>
      <c r="AN197" s="135"/>
      <c r="AO197" s="135"/>
      <c r="AP197" s="135"/>
      <c r="AQ197" s="135"/>
      <c r="AR197" s="135"/>
      <c r="AS197" s="135"/>
    </row>
    <row r="198" spans="1:45" x14ac:dyDescent="0.35">
      <c r="A198" s="134" t="s">
        <v>26</v>
      </c>
      <c r="B198" s="134"/>
      <c r="C198" s="134" t="s">
        <v>142</v>
      </c>
      <c r="D198" s="134">
        <v>2022</v>
      </c>
      <c r="E198" s="134">
        <v>2</v>
      </c>
      <c r="F198" s="134">
        <v>3</v>
      </c>
      <c r="G198" s="134">
        <v>4</v>
      </c>
      <c r="H198" s="134">
        <v>3</v>
      </c>
      <c r="I198" s="134">
        <v>1</v>
      </c>
      <c r="J198" s="134">
        <v>4</v>
      </c>
      <c r="K198" s="134">
        <v>3</v>
      </c>
      <c r="L198" s="134">
        <v>3</v>
      </c>
      <c r="M198" s="134">
        <v>2</v>
      </c>
      <c r="N198" s="134">
        <v>3</v>
      </c>
      <c r="O198" s="134">
        <v>2</v>
      </c>
      <c r="P198" s="134">
        <v>3</v>
      </c>
      <c r="Q198" s="134">
        <v>3</v>
      </c>
      <c r="R198" s="134">
        <v>3</v>
      </c>
      <c r="S198" s="134">
        <v>3</v>
      </c>
      <c r="T198" s="134">
        <v>3</v>
      </c>
      <c r="U198" s="134">
        <v>3</v>
      </c>
      <c r="V198" s="134">
        <v>4</v>
      </c>
      <c r="W198" s="134">
        <v>2</v>
      </c>
      <c r="X198" s="134">
        <v>1</v>
      </c>
      <c r="Y198" s="134">
        <v>3</v>
      </c>
      <c r="Z198" s="134">
        <v>3</v>
      </c>
      <c r="AA198" s="134">
        <v>3</v>
      </c>
      <c r="AB198" s="134">
        <v>4</v>
      </c>
      <c r="AC198" s="134">
        <v>3</v>
      </c>
      <c r="AD198" s="134">
        <v>3</v>
      </c>
      <c r="AE198" s="134">
        <v>3</v>
      </c>
      <c r="AF198" s="134">
        <v>4</v>
      </c>
      <c r="AG198" s="134">
        <v>3</v>
      </c>
      <c r="AH198" s="134">
        <v>3</v>
      </c>
      <c r="AI198" s="134">
        <v>1</v>
      </c>
      <c r="AJ198" s="134">
        <v>2</v>
      </c>
      <c r="AK198" s="144">
        <v>2</v>
      </c>
      <c r="AL198" s="134"/>
      <c r="AM198" s="134"/>
      <c r="AN198" s="134"/>
      <c r="AO198" s="134"/>
      <c r="AP198" s="134"/>
      <c r="AQ198" s="134"/>
      <c r="AR198" s="134"/>
      <c r="AS198" s="134"/>
    </row>
    <row r="199" spans="1:45" x14ac:dyDescent="0.35">
      <c r="A199" s="135" t="s">
        <v>26</v>
      </c>
      <c r="B199" s="135"/>
      <c r="C199" s="135" t="s">
        <v>142</v>
      </c>
      <c r="D199" s="135">
        <v>2022</v>
      </c>
      <c r="E199" s="135">
        <v>2</v>
      </c>
      <c r="F199" s="135">
        <v>4</v>
      </c>
      <c r="G199" s="135">
        <v>3</v>
      </c>
      <c r="H199" s="135">
        <v>3</v>
      </c>
      <c r="I199" s="135">
        <v>3</v>
      </c>
      <c r="J199" s="135">
        <v>4</v>
      </c>
      <c r="K199" s="135">
        <v>5</v>
      </c>
      <c r="L199" s="135">
        <v>3</v>
      </c>
      <c r="M199" s="135">
        <v>4</v>
      </c>
      <c r="N199" s="135">
        <v>3</v>
      </c>
      <c r="O199" s="135">
        <v>2</v>
      </c>
      <c r="P199" s="135">
        <v>4</v>
      </c>
      <c r="Q199" s="135">
        <v>3</v>
      </c>
      <c r="R199" s="135">
        <v>4</v>
      </c>
      <c r="S199" s="135">
        <v>3</v>
      </c>
      <c r="T199" s="135">
        <v>4</v>
      </c>
      <c r="U199" s="135">
        <v>2</v>
      </c>
      <c r="V199" s="135">
        <v>3</v>
      </c>
      <c r="W199" s="135">
        <v>1</v>
      </c>
      <c r="X199" s="135">
        <v>1</v>
      </c>
      <c r="Y199" s="135">
        <v>4</v>
      </c>
      <c r="Z199" s="135">
        <v>4</v>
      </c>
      <c r="AA199" s="135">
        <v>3</v>
      </c>
      <c r="AB199" s="135">
        <v>4</v>
      </c>
      <c r="AC199" s="135">
        <v>3</v>
      </c>
      <c r="AD199" s="135">
        <v>4</v>
      </c>
      <c r="AE199" s="135">
        <v>3</v>
      </c>
      <c r="AF199" s="135">
        <v>4</v>
      </c>
      <c r="AG199" s="135">
        <v>3</v>
      </c>
      <c r="AH199" s="135">
        <v>1</v>
      </c>
      <c r="AI199" s="135">
        <v>1</v>
      </c>
      <c r="AJ199" s="135">
        <v>3</v>
      </c>
      <c r="AK199" s="145">
        <v>1</v>
      </c>
      <c r="AL199" s="135"/>
      <c r="AM199" s="135"/>
      <c r="AN199" s="135"/>
      <c r="AO199" s="135"/>
      <c r="AP199" s="135"/>
      <c r="AQ199" s="135"/>
      <c r="AR199" s="135"/>
      <c r="AS199" s="135"/>
    </row>
    <row r="200" spans="1:45" x14ac:dyDescent="0.35">
      <c r="A200" s="134" t="s">
        <v>26</v>
      </c>
      <c r="B200" s="134"/>
      <c r="C200" s="134" t="s">
        <v>142</v>
      </c>
      <c r="D200" s="134">
        <v>2022</v>
      </c>
      <c r="E200" s="134">
        <v>2</v>
      </c>
      <c r="F200" s="134">
        <v>4</v>
      </c>
      <c r="G200" s="134">
        <v>4</v>
      </c>
      <c r="H200" s="134">
        <v>4</v>
      </c>
      <c r="I200" s="134">
        <v>4</v>
      </c>
      <c r="J200" s="134">
        <v>4</v>
      </c>
      <c r="K200" s="134">
        <v>4</v>
      </c>
      <c r="L200" s="134">
        <v>4</v>
      </c>
      <c r="M200" s="134">
        <v>4</v>
      </c>
      <c r="N200" s="134">
        <v>4</v>
      </c>
      <c r="O200" s="134">
        <v>4</v>
      </c>
      <c r="P200" s="134">
        <v>4</v>
      </c>
      <c r="Q200" s="134">
        <v>4</v>
      </c>
      <c r="R200" s="134">
        <v>4</v>
      </c>
      <c r="S200" s="134">
        <v>4</v>
      </c>
      <c r="T200" s="134">
        <v>4</v>
      </c>
      <c r="U200" s="134">
        <v>4</v>
      </c>
      <c r="V200" s="134">
        <v>4</v>
      </c>
      <c r="W200" s="134">
        <v>4</v>
      </c>
      <c r="X200" s="134">
        <v>4</v>
      </c>
      <c r="Y200" s="134">
        <v>4</v>
      </c>
      <c r="Z200" s="134">
        <v>4</v>
      </c>
      <c r="AA200" s="134">
        <v>4</v>
      </c>
      <c r="AB200" s="134">
        <v>4</v>
      </c>
      <c r="AC200" s="134">
        <v>4</v>
      </c>
      <c r="AD200" s="134">
        <v>4</v>
      </c>
      <c r="AE200" s="134">
        <v>4</v>
      </c>
      <c r="AF200" s="134">
        <v>4</v>
      </c>
      <c r="AG200" s="134">
        <v>4</v>
      </c>
      <c r="AH200" s="134">
        <v>3</v>
      </c>
      <c r="AI200" s="134">
        <v>1</v>
      </c>
      <c r="AJ200" s="134">
        <v>2</v>
      </c>
      <c r="AK200" s="144">
        <v>1</v>
      </c>
      <c r="AL200" s="134"/>
      <c r="AM200" s="134"/>
      <c r="AN200" s="134"/>
      <c r="AO200" s="134"/>
      <c r="AP200" s="134"/>
      <c r="AQ200" s="134"/>
      <c r="AR200" s="134"/>
      <c r="AS200" s="134"/>
    </row>
    <row r="201" spans="1:45" x14ac:dyDescent="0.35">
      <c r="A201" s="135" t="s">
        <v>26</v>
      </c>
      <c r="B201" s="135"/>
      <c r="C201" s="135" t="s">
        <v>142</v>
      </c>
      <c r="D201" s="135">
        <v>2022</v>
      </c>
      <c r="E201" s="135">
        <v>2</v>
      </c>
      <c r="F201" s="135">
        <v>3</v>
      </c>
      <c r="G201" s="135">
        <v>4</v>
      </c>
      <c r="H201" s="135">
        <v>3</v>
      </c>
      <c r="I201" s="135">
        <v>1</v>
      </c>
      <c r="J201" s="135">
        <v>4</v>
      </c>
      <c r="K201" s="135">
        <v>4</v>
      </c>
      <c r="L201" s="135">
        <v>3</v>
      </c>
      <c r="M201" s="135">
        <v>2</v>
      </c>
      <c r="N201" s="135">
        <v>4</v>
      </c>
      <c r="O201" s="135">
        <v>3</v>
      </c>
      <c r="P201" s="135">
        <v>4</v>
      </c>
      <c r="Q201" s="135">
        <v>4</v>
      </c>
      <c r="R201" s="135">
        <v>2</v>
      </c>
      <c r="S201" s="135">
        <v>3</v>
      </c>
      <c r="T201" s="135">
        <v>4</v>
      </c>
      <c r="U201" s="135">
        <v>4</v>
      </c>
      <c r="V201" s="135">
        <v>2</v>
      </c>
      <c r="W201" s="135">
        <v>2</v>
      </c>
      <c r="X201" s="135">
        <v>2</v>
      </c>
      <c r="Y201" s="135">
        <v>4</v>
      </c>
      <c r="Z201" s="135">
        <v>3</v>
      </c>
      <c r="AA201" s="135">
        <v>4</v>
      </c>
      <c r="AB201" s="135">
        <v>3</v>
      </c>
      <c r="AC201" s="135">
        <v>3</v>
      </c>
      <c r="AD201" s="135">
        <v>3</v>
      </c>
      <c r="AE201" s="135">
        <v>4</v>
      </c>
      <c r="AF201" s="135">
        <v>3</v>
      </c>
      <c r="AG201" s="135">
        <v>4</v>
      </c>
      <c r="AH201" s="135">
        <v>3</v>
      </c>
      <c r="AI201" s="135">
        <v>2</v>
      </c>
      <c r="AJ201" s="135">
        <v>3</v>
      </c>
      <c r="AK201" s="145"/>
      <c r="AL201" s="135"/>
      <c r="AM201" s="135"/>
      <c r="AN201" s="135"/>
      <c r="AO201" s="135"/>
      <c r="AP201" s="135"/>
      <c r="AQ201" s="135"/>
      <c r="AR201" s="135"/>
      <c r="AS201" s="135"/>
    </row>
    <row r="202" spans="1:45" x14ac:dyDescent="0.35">
      <c r="A202" s="134" t="s">
        <v>26</v>
      </c>
      <c r="B202" s="134"/>
      <c r="C202" s="134" t="s">
        <v>142</v>
      </c>
      <c r="D202" s="134">
        <v>2022</v>
      </c>
      <c r="E202" s="134">
        <v>2</v>
      </c>
      <c r="F202" s="134">
        <v>4</v>
      </c>
      <c r="G202" s="134">
        <v>3</v>
      </c>
      <c r="H202" s="134">
        <v>4</v>
      </c>
      <c r="I202" s="134">
        <v>1</v>
      </c>
      <c r="J202" s="134">
        <v>4</v>
      </c>
      <c r="K202" s="134">
        <v>4</v>
      </c>
      <c r="L202" s="134">
        <v>1</v>
      </c>
      <c r="M202" s="134">
        <v>1</v>
      </c>
      <c r="N202" s="134">
        <v>3</v>
      </c>
      <c r="O202" s="134">
        <v>4</v>
      </c>
      <c r="P202" s="134">
        <v>4</v>
      </c>
      <c r="Q202" s="134">
        <v>4</v>
      </c>
      <c r="R202" s="134">
        <v>4</v>
      </c>
      <c r="S202" s="134">
        <v>4</v>
      </c>
      <c r="T202" s="134">
        <v>4</v>
      </c>
      <c r="U202" s="134">
        <v>4</v>
      </c>
      <c r="V202" s="134">
        <v>1</v>
      </c>
      <c r="W202" s="134">
        <v>1</v>
      </c>
      <c r="X202" s="134">
        <v>1</v>
      </c>
      <c r="Y202" s="134">
        <v>4</v>
      </c>
      <c r="Z202" s="134">
        <v>3</v>
      </c>
      <c r="AA202" s="134">
        <v>4</v>
      </c>
      <c r="AB202" s="134">
        <v>1</v>
      </c>
      <c r="AC202" s="134">
        <v>1</v>
      </c>
      <c r="AD202" s="134">
        <v>4</v>
      </c>
      <c r="AE202" s="134">
        <v>4</v>
      </c>
      <c r="AF202" s="134">
        <v>1</v>
      </c>
      <c r="AG202" s="134">
        <v>4</v>
      </c>
      <c r="AH202" s="134">
        <v>1</v>
      </c>
      <c r="AI202" s="134">
        <v>2</v>
      </c>
      <c r="AJ202" s="134">
        <v>1</v>
      </c>
      <c r="AK202" s="144">
        <v>1</v>
      </c>
      <c r="AL202" s="134"/>
      <c r="AM202" s="134"/>
      <c r="AN202" s="134"/>
      <c r="AO202" s="134"/>
      <c r="AP202" s="134"/>
      <c r="AQ202" s="134"/>
      <c r="AR202" s="134"/>
      <c r="AS202" s="134"/>
    </row>
    <row r="203" spans="1:45" x14ac:dyDescent="0.35">
      <c r="A203" s="135" t="s">
        <v>26</v>
      </c>
      <c r="B203" s="135"/>
      <c r="C203" s="135" t="s">
        <v>142</v>
      </c>
      <c r="D203" s="135">
        <v>2022</v>
      </c>
      <c r="E203" s="135">
        <v>2</v>
      </c>
      <c r="F203" s="135">
        <v>3</v>
      </c>
      <c r="G203" s="135">
        <v>2</v>
      </c>
      <c r="H203" s="135">
        <v>4</v>
      </c>
      <c r="I203" s="135">
        <v>2</v>
      </c>
      <c r="J203" s="135">
        <v>4</v>
      </c>
      <c r="K203" s="135">
        <v>5</v>
      </c>
      <c r="L203" s="135">
        <v>3</v>
      </c>
      <c r="M203" s="135">
        <v>2</v>
      </c>
      <c r="N203" s="135">
        <v>4</v>
      </c>
      <c r="O203" s="135">
        <v>1</v>
      </c>
      <c r="P203" s="135">
        <v>4</v>
      </c>
      <c r="Q203" s="135">
        <v>4</v>
      </c>
      <c r="R203" s="135">
        <v>4</v>
      </c>
      <c r="S203" s="135">
        <v>2</v>
      </c>
      <c r="T203" s="135">
        <v>5</v>
      </c>
      <c r="U203" s="135">
        <v>4</v>
      </c>
      <c r="V203" s="135">
        <v>4</v>
      </c>
      <c r="W203" s="135">
        <v>4</v>
      </c>
      <c r="X203" s="135">
        <v>1</v>
      </c>
      <c r="Y203" s="135">
        <v>2</v>
      </c>
      <c r="Z203" s="135">
        <v>1</v>
      </c>
      <c r="AA203" s="135">
        <v>4</v>
      </c>
      <c r="AB203" s="135">
        <v>2</v>
      </c>
      <c r="AC203" s="135">
        <v>4</v>
      </c>
      <c r="AD203" s="135">
        <v>4</v>
      </c>
      <c r="AE203" s="135">
        <v>4</v>
      </c>
      <c r="AF203" s="135">
        <v>4</v>
      </c>
      <c r="AG203" s="135">
        <v>4</v>
      </c>
      <c r="AH203" s="135">
        <v>3</v>
      </c>
      <c r="AI203" s="135">
        <v>1</v>
      </c>
      <c r="AJ203" s="135">
        <v>3</v>
      </c>
      <c r="AK203" s="145">
        <v>2</v>
      </c>
      <c r="AL203" s="135"/>
      <c r="AM203" s="135"/>
      <c r="AN203" s="135"/>
      <c r="AO203" s="135"/>
      <c r="AP203" s="135"/>
      <c r="AQ203" s="135"/>
      <c r="AR203" s="135"/>
      <c r="AS203" s="135"/>
    </row>
    <row r="204" spans="1:45" x14ac:dyDescent="0.35">
      <c r="A204" s="146"/>
      <c r="B204" s="147"/>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34"/>
      <c r="AM204" s="134"/>
      <c r="AN204" s="134"/>
      <c r="AO204" s="134"/>
      <c r="AP204" s="134"/>
      <c r="AQ204" s="134"/>
      <c r="AR204" s="134"/>
      <c r="AS204" s="134"/>
    </row>
    <row r="205" spans="1:45" x14ac:dyDescent="0.35">
      <c r="A205" s="141">
        <v>99</v>
      </c>
      <c r="F205">
        <f t="shared" ref="F205:AS205" si="0">SUM(F2:F100)/99</f>
        <v>8.5697979797979826</v>
      </c>
      <c r="G205">
        <f t="shared" si="0"/>
        <v>7.5091919191919176</v>
      </c>
      <c r="H205">
        <f t="shared" si="0"/>
        <v>8.5192929292929271</v>
      </c>
      <c r="I205">
        <f t="shared" si="0"/>
        <v>7.1506397306397256</v>
      </c>
      <c r="J205">
        <f t="shared" si="0"/>
        <v>6.7691919191919165</v>
      </c>
      <c r="K205">
        <f t="shared" si="0"/>
        <v>6.735353535353533</v>
      </c>
      <c r="L205">
        <f t="shared" si="0"/>
        <v>6.4991919191919152</v>
      </c>
      <c r="M205">
        <f t="shared" si="0"/>
        <v>5.9936363636363641</v>
      </c>
      <c r="N205">
        <f t="shared" si="0"/>
        <v>8.7215151515151472</v>
      </c>
      <c r="O205">
        <f t="shared" si="0"/>
        <v>3.0973737373737378</v>
      </c>
      <c r="P205">
        <f t="shared" si="0"/>
        <v>8.3678282828282828</v>
      </c>
      <c r="Q205">
        <f t="shared" si="0"/>
        <v>7.2060606060606034</v>
      </c>
      <c r="R205">
        <f t="shared" si="0"/>
        <v>7.8121212121212107</v>
      </c>
      <c r="S205">
        <f t="shared" si="0"/>
        <v>7.7112121212121165</v>
      </c>
      <c r="T205">
        <f t="shared" si="0"/>
        <v>7.8796969696969681</v>
      </c>
      <c r="U205">
        <f t="shared" si="0"/>
        <v>6.6671717171717129</v>
      </c>
      <c r="V205">
        <f t="shared" si="0"/>
        <v>7.5146969696969679</v>
      </c>
      <c r="W205">
        <f t="shared" si="0"/>
        <v>7.3408080808080767</v>
      </c>
      <c r="X205">
        <f t="shared" si="0"/>
        <v>7.3069696969696958</v>
      </c>
      <c r="Y205">
        <f t="shared" si="0"/>
        <v>5.3203030303030294</v>
      </c>
      <c r="Z205">
        <f t="shared" si="0"/>
        <v>7.6098989898989879</v>
      </c>
      <c r="AA205">
        <f t="shared" si="0"/>
        <v>6.1620202020202006</v>
      </c>
      <c r="AB205">
        <f t="shared" si="0"/>
        <v>8.3169696969696965</v>
      </c>
      <c r="AC205">
        <f t="shared" si="0"/>
        <v>5.7075252525252518</v>
      </c>
      <c r="AD205">
        <f t="shared" si="0"/>
        <v>6.7685858585858565</v>
      </c>
      <c r="AE205">
        <f t="shared" si="0"/>
        <v>4.2086868686868701</v>
      </c>
      <c r="AF205">
        <f t="shared" si="0"/>
        <v>3.5188383838383834</v>
      </c>
      <c r="AG205">
        <f t="shared" si="0"/>
        <v>1.6162626262626258</v>
      </c>
      <c r="AH205">
        <f t="shared" si="0"/>
        <v>1.1785858585858586</v>
      </c>
      <c r="AI205">
        <f t="shared" si="0"/>
        <v>7.4754545454545438</v>
      </c>
      <c r="AJ205">
        <f t="shared" si="0"/>
        <v>8.1825757575757585</v>
      </c>
      <c r="AK205">
        <f t="shared" si="0"/>
        <v>7.9132323232323216</v>
      </c>
      <c r="AL205">
        <f t="shared" si="0"/>
        <v>7.8793939393939398</v>
      </c>
      <c r="AM205">
        <f t="shared" si="0"/>
        <v>6.9362626262626232</v>
      </c>
      <c r="AN205">
        <f t="shared" si="0"/>
        <v>7.2901515151515115</v>
      </c>
      <c r="AO205">
        <f t="shared" si="0"/>
        <v>6.5662626262626222</v>
      </c>
      <c r="AP205">
        <f t="shared" si="0"/>
        <v>7.1723232323232269</v>
      </c>
      <c r="AQ205">
        <f t="shared" si="0"/>
        <v>7.879393939393939</v>
      </c>
      <c r="AR205">
        <f t="shared" si="0"/>
        <v>7.4753535353535341</v>
      </c>
      <c r="AS205">
        <f t="shared" si="0"/>
        <v>7.5426262626262606</v>
      </c>
    </row>
    <row r="206" spans="1:45" x14ac:dyDescent="0.35">
      <c r="A206">
        <v>21</v>
      </c>
      <c r="F206">
        <f t="shared" ref="F206:AS206" si="1">SUM(F2:F22)/21</f>
        <v>7.2233333333333363</v>
      </c>
      <c r="G206">
        <f t="shared" si="1"/>
        <v>6.9847619047619034</v>
      </c>
      <c r="H206">
        <f t="shared" si="1"/>
        <v>6.5095238095238104</v>
      </c>
      <c r="I206">
        <f t="shared" si="1"/>
        <v>5.7684126984126989</v>
      </c>
      <c r="J206">
        <f t="shared" si="1"/>
        <v>6.0333333333333341</v>
      </c>
      <c r="K206">
        <f t="shared" si="1"/>
        <v>5.3980952380952392</v>
      </c>
      <c r="L206">
        <f t="shared" si="1"/>
        <v>4.2857142857142856</v>
      </c>
      <c r="M206">
        <f t="shared" si="1"/>
        <v>5.3971428571428577</v>
      </c>
      <c r="N206">
        <f t="shared" si="1"/>
        <v>7.6209523809523789</v>
      </c>
      <c r="O206">
        <f t="shared" si="1"/>
        <v>2.6971428571428566</v>
      </c>
      <c r="P206">
        <f t="shared" si="1"/>
        <v>6.6680952380952396</v>
      </c>
      <c r="Q206">
        <f t="shared" si="1"/>
        <v>4.7628571428571433</v>
      </c>
      <c r="R206">
        <f t="shared" si="1"/>
        <v>5.8742857142857146</v>
      </c>
      <c r="S206">
        <f t="shared" si="1"/>
        <v>5.953333333333334</v>
      </c>
      <c r="T206">
        <f t="shared" si="1"/>
        <v>6.8271428571428556</v>
      </c>
      <c r="U206">
        <f t="shared" si="1"/>
        <v>4.1266666666666669</v>
      </c>
      <c r="V206">
        <f t="shared" si="1"/>
        <v>5.8203968253968252</v>
      </c>
      <c r="W206">
        <f t="shared" si="1"/>
        <v>5.5561904761904763</v>
      </c>
      <c r="X206">
        <f t="shared" si="1"/>
        <v>5.555714285714286</v>
      </c>
      <c r="Y206">
        <f t="shared" si="1"/>
        <v>3.4919047619047618</v>
      </c>
      <c r="Z206">
        <f t="shared" si="1"/>
        <v>6.1119047619047615</v>
      </c>
      <c r="AA206">
        <f t="shared" si="1"/>
        <v>4.2857142857142856</v>
      </c>
      <c r="AB206">
        <f t="shared" si="1"/>
        <v>6.8266666666666662</v>
      </c>
      <c r="AC206">
        <f t="shared" si="1"/>
        <v>6.3497619047619045</v>
      </c>
      <c r="AD206">
        <f t="shared" si="1"/>
        <v>7.1447619047619044</v>
      </c>
      <c r="AE206">
        <f t="shared" si="1"/>
        <v>4.4433333333333334</v>
      </c>
      <c r="AF206">
        <f t="shared" si="1"/>
        <v>3.333650793650794</v>
      </c>
      <c r="AG206">
        <f t="shared" si="1"/>
        <v>1.27</v>
      </c>
      <c r="AH206">
        <f t="shared" si="1"/>
        <v>1.27</v>
      </c>
      <c r="AI206">
        <f t="shared" si="1"/>
        <v>6.5085714285714289</v>
      </c>
      <c r="AJ206">
        <f t="shared" si="1"/>
        <v>6.5095238095238104</v>
      </c>
      <c r="AK206">
        <f t="shared" si="1"/>
        <v>6.3509523809523811</v>
      </c>
      <c r="AL206">
        <f t="shared" si="1"/>
        <v>5.7152380952380959</v>
      </c>
      <c r="AM206">
        <f t="shared" si="1"/>
        <v>4.2857142857142856</v>
      </c>
      <c r="AN206">
        <f t="shared" si="1"/>
        <v>4.9207142857142854</v>
      </c>
      <c r="AO206">
        <f t="shared" si="1"/>
        <v>3.809047619047619</v>
      </c>
      <c r="AP206">
        <f t="shared" si="1"/>
        <v>4.6038095238095238</v>
      </c>
      <c r="AQ206">
        <f t="shared" si="1"/>
        <v>6.5095238095238086</v>
      </c>
      <c r="AR206">
        <f t="shared" si="1"/>
        <v>6.5095238095238086</v>
      </c>
      <c r="AS206">
        <f t="shared" si="1"/>
        <v>4.4457142857142866</v>
      </c>
    </row>
    <row r="207" spans="1:45" x14ac:dyDescent="0.35">
      <c r="A207">
        <v>9</v>
      </c>
      <c r="F207">
        <f t="shared" ref="F207:AS207" si="2">SUM(F23:F31)/9</f>
        <v>8.1488888888888891</v>
      </c>
      <c r="G207">
        <f t="shared" si="2"/>
        <v>5.9266666666666667</v>
      </c>
      <c r="H207">
        <f t="shared" si="2"/>
        <v>9.26</v>
      </c>
      <c r="I207">
        <f t="shared" si="2"/>
        <v>8.1496296296296293</v>
      </c>
      <c r="J207">
        <f t="shared" si="2"/>
        <v>7.408888888888888</v>
      </c>
      <c r="K207">
        <f t="shared" si="2"/>
        <v>8.52</v>
      </c>
      <c r="L207">
        <f t="shared" si="2"/>
        <v>7.408888888888888</v>
      </c>
      <c r="M207">
        <f t="shared" si="2"/>
        <v>7.0372222222222227</v>
      </c>
      <c r="N207">
        <f t="shared" si="2"/>
        <v>9.6300000000000008</v>
      </c>
      <c r="O207">
        <f t="shared" si="2"/>
        <v>4.4444444444444446</v>
      </c>
      <c r="P207">
        <f t="shared" si="2"/>
        <v>8.89</v>
      </c>
      <c r="Q207">
        <f t="shared" si="2"/>
        <v>8.89</v>
      </c>
      <c r="R207">
        <f t="shared" si="2"/>
        <v>8.1488888888888891</v>
      </c>
      <c r="S207">
        <f t="shared" si="2"/>
        <v>7.0377777777777784</v>
      </c>
      <c r="T207">
        <f t="shared" si="2"/>
        <v>8.5188888888888883</v>
      </c>
      <c r="U207">
        <f t="shared" si="2"/>
        <v>5.5566666666666675</v>
      </c>
      <c r="V207">
        <f t="shared" si="2"/>
        <v>8.0868518518518524</v>
      </c>
      <c r="W207">
        <f t="shared" si="2"/>
        <v>7.0377777777777784</v>
      </c>
      <c r="X207">
        <f t="shared" si="2"/>
        <v>7.4077777777777776</v>
      </c>
      <c r="Y207">
        <f t="shared" si="2"/>
        <v>8.8888888888888893</v>
      </c>
      <c r="Z207">
        <f t="shared" si="2"/>
        <v>7.7783333333333324</v>
      </c>
      <c r="AA207">
        <f t="shared" si="2"/>
        <v>2.9633333333333334</v>
      </c>
      <c r="AB207">
        <f t="shared" si="2"/>
        <v>9.26</v>
      </c>
      <c r="AC207">
        <f t="shared" si="2"/>
        <v>6.1116666666666672</v>
      </c>
      <c r="AD207">
        <f t="shared" si="2"/>
        <v>4.8144444444444439</v>
      </c>
      <c r="AE207">
        <f t="shared" si="2"/>
        <v>7.4088888888888897</v>
      </c>
      <c r="AF207">
        <f t="shared" si="2"/>
        <v>4.1359259259259256</v>
      </c>
      <c r="AG207">
        <f t="shared" si="2"/>
        <v>4.4444444444444446</v>
      </c>
      <c r="AH207">
        <f t="shared" si="2"/>
        <v>0.74111111111111105</v>
      </c>
      <c r="AI207">
        <f t="shared" si="2"/>
        <v>6.666666666666667</v>
      </c>
      <c r="AJ207">
        <f t="shared" si="2"/>
        <v>9.4450000000000003</v>
      </c>
      <c r="AK207">
        <f t="shared" si="2"/>
        <v>9.26</v>
      </c>
      <c r="AL207">
        <f t="shared" si="2"/>
        <v>9.6300000000000008</v>
      </c>
      <c r="AM207">
        <f t="shared" si="2"/>
        <v>6.2955555555555556</v>
      </c>
      <c r="AN207">
        <f t="shared" si="2"/>
        <v>7.9633333333333338</v>
      </c>
      <c r="AO207">
        <f t="shared" si="2"/>
        <v>6.6677777777777782</v>
      </c>
      <c r="AP207">
        <f t="shared" si="2"/>
        <v>9.2588888888888885</v>
      </c>
      <c r="AQ207">
        <f t="shared" si="2"/>
        <v>8.3338888888888878</v>
      </c>
      <c r="AR207">
        <f t="shared" si="2"/>
        <v>7.0377777777777784</v>
      </c>
      <c r="AS207">
        <f t="shared" si="2"/>
        <v>9.6300000000000008</v>
      </c>
    </row>
    <row r="208" spans="1:45" x14ac:dyDescent="0.35">
      <c r="A208">
        <v>19</v>
      </c>
      <c r="F208">
        <f t="shared" ref="F208:AS208" si="3">SUM(F32:F50)/19</f>
        <v>9.7371052631578952</v>
      </c>
      <c r="G208">
        <f t="shared" si="3"/>
        <v>9.4742105263157885</v>
      </c>
      <c r="H208">
        <f t="shared" si="3"/>
        <v>9.473684210526315</v>
      </c>
      <c r="I208">
        <f t="shared" si="3"/>
        <v>8.3640350877192997</v>
      </c>
      <c r="J208">
        <f t="shared" si="3"/>
        <v>8.2473684210526308</v>
      </c>
      <c r="K208">
        <f t="shared" si="3"/>
        <v>8.5978947368421039</v>
      </c>
      <c r="L208">
        <f t="shared" si="3"/>
        <v>8.2468421052631573</v>
      </c>
      <c r="M208">
        <f t="shared" si="3"/>
        <v>6.3163157894736841</v>
      </c>
      <c r="N208">
        <f t="shared" si="3"/>
        <v>9.6494736842105269</v>
      </c>
      <c r="O208">
        <f t="shared" si="3"/>
        <v>2.6321052631578952</v>
      </c>
      <c r="P208">
        <f t="shared" si="3"/>
        <v>9.2986842105263161</v>
      </c>
      <c r="Q208">
        <f t="shared" si="3"/>
        <v>9.4742105263157885</v>
      </c>
      <c r="R208">
        <f t="shared" si="3"/>
        <v>8.7721052631578953</v>
      </c>
      <c r="S208">
        <f t="shared" si="3"/>
        <v>8.9484210526315788</v>
      </c>
      <c r="T208">
        <f t="shared" si="3"/>
        <v>9.4742105263157885</v>
      </c>
      <c r="U208">
        <f t="shared" si="3"/>
        <v>8.0715789473684207</v>
      </c>
      <c r="V208">
        <f t="shared" si="3"/>
        <v>8.7142105263157887</v>
      </c>
      <c r="W208">
        <f t="shared" si="3"/>
        <v>8.9478947368421053</v>
      </c>
      <c r="X208">
        <f t="shared" si="3"/>
        <v>8.9478947368421053</v>
      </c>
      <c r="Y208">
        <f t="shared" si="3"/>
        <v>5.6152631578947378</v>
      </c>
      <c r="Z208">
        <f t="shared" si="3"/>
        <v>9.035263157894736</v>
      </c>
      <c r="AA208">
        <f t="shared" si="3"/>
        <v>8.7721052631578953</v>
      </c>
      <c r="AB208">
        <f t="shared" si="3"/>
        <v>9.2984210526315803</v>
      </c>
      <c r="AC208">
        <f t="shared" si="3"/>
        <v>5.8776315789473683</v>
      </c>
      <c r="AD208">
        <f t="shared" si="3"/>
        <v>9.1236842105263154</v>
      </c>
      <c r="AE208">
        <f t="shared" si="3"/>
        <v>2.2805263157894737</v>
      </c>
      <c r="AF208">
        <f t="shared" si="3"/>
        <v>3.9766666666666679</v>
      </c>
      <c r="AG208">
        <f t="shared" si="3"/>
        <v>1.2273684210526317</v>
      </c>
      <c r="AH208">
        <f t="shared" si="3"/>
        <v>1.7547368421052634</v>
      </c>
      <c r="AI208">
        <f t="shared" si="3"/>
        <v>8.9478947368421053</v>
      </c>
      <c r="AJ208">
        <f t="shared" si="3"/>
        <v>9.2984210526315803</v>
      </c>
      <c r="AK208">
        <f t="shared" si="3"/>
        <v>9.473684210526315</v>
      </c>
      <c r="AL208">
        <f t="shared" si="3"/>
        <v>9.1231578947368419</v>
      </c>
      <c r="AM208">
        <f t="shared" si="3"/>
        <v>9.1231578947368419</v>
      </c>
      <c r="AN208">
        <f t="shared" si="3"/>
        <v>8.3336842105263162</v>
      </c>
      <c r="AO208">
        <f t="shared" si="3"/>
        <v>8.0705263157894738</v>
      </c>
      <c r="AP208">
        <f t="shared" si="3"/>
        <v>8.5968421052631587</v>
      </c>
      <c r="AQ208">
        <f t="shared" si="3"/>
        <v>8.8597368421052636</v>
      </c>
      <c r="AR208">
        <f t="shared" si="3"/>
        <v>8.5963157894736852</v>
      </c>
      <c r="AS208">
        <f t="shared" si="3"/>
        <v>9.1231578947368419</v>
      </c>
    </row>
    <row r="209" spans="1:45" x14ac:dyDescent="0.35">
      <c r="A209">
        <v>16</v>
      </c>
      <c r="F209">
        <f t="shared" ref="F209:AS209" si="4">SUM(F51:F66)/16</f>
        <v>7.917812500000001</v>
      </c>
      <c r="G209">
        <f t="shared" si="4"/>
        <v>6.6681250000000007</v>
      </c>
      <c r="H209">
        <f t="shared" si="4"/>
        <v>7.9175000000000004</v>
      </c>
      <c r="I209">
        <f t="shared" si="4"/>
        <v>6.8760416666666666</v>
      </c>
      <c r="J209">
        <f t="shared" si="4"/>
        <v>6.8762500000000006</v>
      </c>
      <c r="K209">
        <f t="shared" si="4"/>
        <v>5.2093750000000005</v>
      </c>
      <c r="L209">
        <f t="shared" si="4"/>
        <v>5.2087500000000002</v>
      </c>
      <c r="M209">
        <f t="shared" si="4"/>
        <v>5.2087499999999993</v>
      </c>
      <c r="N209">
        <f t="shared" si="4"/>
        <v>7.5012500000000006</v>
      </c>
      <c r="O209">
        <f t="shared" si="4"/>
        <v>2.9162499999999998</v>
      </c>
      <c r="P209">
        <f t="shared" si="4"/>
        <v>7.5009375000000027</v>
      </c>
      <c r="Q209">
        <f t="shared" si="4"/>
        <v>5.6256250000000003</v>
      </c>
      <c r="R209">
        <f t="shared" si="4"/>
        <v>7.2925000000000004</v>
      </c>
      <c r="S209">
        <f t="shared" si="4"/>
        <v>6.9793749999999992</v>
      </c>
      <c r="T209">
        <f t="shared" si="4"/>
        <v>5.8343750000000005</v>
      </c>
      <c r="U209">
        <f t="shared" si="4"/>
        <v>7.0831249999999999</v>
      </c>
      <c r="V209">
        <f t="shared" si="4"/>
        <v>6.5978125000000007</v>
      </c>
      <c r="W209">
        <f t="shared" si="4"/>
        <v>6.6675000000000004</v>
      </c>
      <c r="X209">
        <f t="shared" si="4"/>
        <v>6.6675000000000004</v>
      </c>
      <c r="Y209">
        <f t="shared" si="4"/>
        <v>3.75</v>
      </c>
      <c r="Z209">
        <f t="shared" si="4"/>
        <v>7.7087500000000029</v>
      </c>
      <c r="AA209">
        <f t="shared" si="4"/>
        <v>7.5012500000000006</v>
      </c>
      <c r="AB209">
        <f t="shared" si="4"/>
        <v>7.2912499999999998</v>
      </c>
      <c r="AC209">
        <f t="shared" si="4"/>
        <v>4.7918750000000001</v>
      </c>
      <c r="AD209">
        <f t="shared" si="4"/>
        <v>5.4175000000000004</v>
      </c>
      <c r="AE209">
        <f t="shared" si="4"/>
        <v>4.1662499999999998</v>
      </c>
      <c r="AF209">
        <f t="shared" si="4"/>
        <v>3.3337500000000007</v>
      </c>
      <c r="AG209">
        <f t="shared" si="4"/>
        <v>1.25</v>
      </c>
      <c r="AH209">
        <f t="shared" si="4"/>
        <v>1.875</v>
      </c>
      <c r="AI209">
        <f t="shared" si="4"/>
        <v>6.8762500000000006</v>
      </c>
      <c r="AJ209">
        <f t="shared" si="4"/>
        <v>7.0843750000000014</v>
      </c>
      <c r="AK209">
        <f t="shared" si="4"/>
        <v>6.6675000000000004</v>
      </c>
      <c r="AL209">
        <f t="shared" si="4"/>
        <v>6.2512500000000006</v>
      </c>
      <c r="AM209">
        <f t="shared" si="4"/>
        <v>6.6668750000000001</v>
      </c>
      <c r="AN209">
        <f t="shared" si="4"/>
        <v>7.1878125000000015</v>
      </c>
      <c r="AO209">
        <f t="shared" si="4"/>
        <v>6.6675000000000004</v>
      </c>
      <c r="AP209">
        <f t="shared" si="4"/>
        <v>6.6668750000000001</v>
      </c>
      <c r="AQ209">
        <f t="shared" si="4"/>
        <v>8.1253125000000015</v>
      </c>
      <c r="AR209">
        <f t="shared" si="4"/>
        <v>7.7087500000000002</v>
      </c>
      <c r="AS209">
        <f t="shared" si="4"/>
        <v>7.9168750000000001</v>
      </c>
    </row>
    <row r="210" spans="1:45" x14ac:dyDescent="0.35">
      <c r="A210">
        <v>18</v>
      </c>
      <c r="F210">
        <f t="shared" ref="F210:AS210" si="5">SUM(F67:F84)/18</f>
        <v>9.4450000000000003</v>
      </c>
      <c r="G210">
        <f t="shared" si="5"/>
        <v>7.5933333333333337</v>
      </c>
      <c r="H210">
        <f t="shared" si="5"/>
        <v>9.6300000000000008</v>
      </c>
      <c r="I210">
        <f t="shared" si="5"/>
        <v>7.5628703703703701</v>
      </c>
      <c r="J210">
        <f t="shared" si="5"/>
        <v>6.4827777777777786</v>
      </c>
      <c r="K210">
        <f t="shared" si="5"/>
        <v>7.038333333333334</v>
      </c>
      <c r="L210">
        <f t="shared" si="5"/>
        <v>8.1488888888888873</v>
      </c>
      <c r="M210">
        <f t="shared" si="5"/>
        <v>6.2966666666666677</v>
      </c>
      <c r="N210">
        <f t="shared" si="5"/>
        <v>9.4450000000000003</v>
      </c>
      <c r="O210">
        <f t="shared" si="5"/>
        <v>3.1483333333333334</v>
      </c>
      <c r="P210">
        <f t="shared" si="5"/>
        <v>9.5375000000000014</v>
      </c>
      <c r="Q210">
        <f t="shared" si="5"/>
        <v>7.9633333333333338</v>
      </c>
      <c r="R210">
        <f t="shared" si="5"/>
        <v>9.4450000000000003</v>
      </c>
      <c r="S210">
        <f t="shared" si="5"/>
        <v>9.2597222222222211</v>
      </c>
      <c r="T210">
        <f t="shared" si="5"/>
        <v>8.8894444444444431</v>
      </c>
      <c r="U210">
        <f t="shared" si="5"/>
        <v>7.5927777777777772</v>
      </c>
      <c r="V210">
        <f t="shared" si="5"/>
        <v>8.1180555555555571</v>
      </c>
      <c r="W210">
        <f t="shared" si="5"/>
        <v>7.5933333333333337</v>
      </c>
      <c r="X210">
        <f t="shared" si="5"/>
        <v>8.7044444444444444</v>
      </c>
      <c r="Y210">
        <f t="shared" si="5"/>
        <v>6.2966666666666669</v>
      </c>
      <c r="Z210">
        <f t="shared" si="5"/>
        <v>7.5</v>
      </c>
      <c r="AA210">
        <f t="shared" si="5"/>
        <v>5.7405555555555559</v>
      </c>
      <c r="AB210">
        <f t="shared" si="5"/>
        <v>9.2594444444444459</v>
      </c>
      <c r="AC210">
        <f t="shared" si="5"/>
        <v>5.7413888888888884</v>
      </c>
      <c r="AD210">
        <f t="shared" si="5"/>
        <v>5.9266666666666667</v>
      </c>
      <c r="AE210">
        <f t="shared" si="5"/>
        <v>5.0005555555555548</v>
      </c>
      <c r="AF210">
        <f t="shared" si="5"/>
        <v>3.3956481481481489</v>
      </c>
      <c r="AG210">
        <f t="shared" si="5"/>
        <v>1.4822222222222221</v>
      </c>
      <c r="AH210">
        <f t="shared" si="5"/>
        <v>0.37055555555555553</v>
      </c>
      <c r="AI210">
        <f t="shared" si="5"/>
        <v>8.1488888888888891</v>
      </c>
      <c r="AJ210">
        <f t="shared" si="5"/>
        <v>9.5372222222222227</v>
      </c>
      <c r="AK210">
        <f t="shared" si="5"/>
        <v>8.5188888888888883</v>
      </c>
      <c r="AL210">
        <f t="shared" si="5"/>
        <v>10</v>
      </c>
      <c r="AM210">
        <f t="shared" si="5"/>
        <v>7.9633333333333338</v>
      </c>
      <c r="AN210">
        <f t="shared" si="5"/>
        <v>8.5194444444444457</v>
      </c>
      <c r="AO210">
        <f t="shared" si="5"/>
        <v>7.9638888888888868</v>
      </c>
      <c r="AP210">
        <f t="shared" si="5"/>
        <v>7.5933333333333337</v>
      </c>
      <c r="AQ210">
        <f t="shared" si="5"/>
        <v>7.870000000000001</v>
      </c>
      <c r="AR210">
        <f t="shared" si="5"/>
        <v>7.0366666666666662</v>
      </c>
      <c r="AS210">
        <f t="shared" si="5"/>
        <v>8.5183333333333326</v>
      </c>
    </row>
    <row r="211" spans="1:45" x14ac:dyDescent="0.35">
      <c r="A211">
        <v>16</v>
      </c>
      <c r="F211">
        <f t="shared" ref="F211:AS211" si="6">SUM(F85:F100)/16</f>
        <v>8.8549999999999986</v>
      </c>
      <c r="G211">
        <f t="shared" si="6"/>
        <v>7.5006250000000003</v>
      </c>
      <c r="H211">
        <f t="shared" si="6"/>
        <v>8.9593749999999996</v>
      </c>
      <c r="I211">
        <f t="shared" si="6"/>
        <v>6.7728125000000015</v>
      </c>
      <c r="J211">
        <f t="shared" si="6"/>
        <v>5.835</v>
      </c>
      <c r="K211">
        <f t="shared" si="6"/>
        <v>6.46</v>
      </c>
      <c r="L211">
        <f t="shared" si="6"/>
        <v>6.2518750000000001</v>
      </c>
      <c r="M211">
        <f t="shared" si="6"/>
        <v>6.2503124999999997</v>
      </c>
      <c r="N211">
        <f t="shared" si="6"/>
        <v>8.9593749999999996</v>
      </c>
      <c r="O211">
        <f t="shared" si="6"/>
        <v>3.5412500000000002</v>
      </c>
      <c r="P211">
        <f t="shared" si="6"/>
        <v>8.7506249999999994</v>
      </c>
      <c r="Q211">
        <f t="shared" si="6"/>
        <v>7.5006250000000003</v>
      </c>
      <c r="R211">
        <f t="shared" si="6"/>
        <v>7.7087500000000002</v>
      </c>
      <c r="S211">
        <f t="shared" si="6"/>
        <v>7.9178125000000001</v>
      </c>
      <c r="T211">
        <f t="shared" si="6"/>
        <v>7.9175000000000004</v>
      </c>
      <c r="U211">
        <f t="shared" si="6"/>
        <v>7.5012500000000006</v>
      </c>
      <c r="V211">
        <f t="shared" si="6"/>
        <v>8.2303125000000001</v>
      </c>
      <c r="W211">
        <f t="shared" si="6"/>
        <v>8.3343750000000014</v>
      </c>
      <c r="X211">
        <f t="shared" si="6"/>
        <v>6.6675000000000004</v>
      </c>
      <c r="Y211">
        <f t="shared" si="6"/>
        <v>5.8343750000000005</v>
      </c>
      <c r="Z211">
        <f t="shared" si="6"/>
        <v>7.8134374999999991</v>
      </c>
      <c r="AA211">
        <f t="shared" si="6"/>
        <v>6.4593750000000005</v>
      </c>
      <c r="AB211">
        <f t="shared" si="6"/>
        <v>8.5425000000000004</v>
      </c>
      <c r="AC211">
        <f t="shared" si="6"/>
        <v>5.3128125000000015</v>
      </c>
      <c r="AD211">
        <f t="shared" si="6"/>
        <v>6.8756250000000003</v>
      </c>
      <c r="AE211">
        <f t="shared" si="6"/>
        <v>3.5418750000000001</v>
      </c>
      <c r="AF211">
        <f t="shared" si="6"/>
        <v>3.1947916666666671</v>
      </c>
      <c r="AG211">
        <f t="shared" si="6"/>
        <v>1.4587500000000002</v>
      </c>
      <c r="AH211">
        <f t="shared" si="6"/>
        <v>0.833125</v>
      </c>
      <c r="AI211">
        <f t="shared" si="6"/>
        <v>7.2925000000000004</v>
      </c>
      <c r="AJ211">
        <f t="shared" si="6"/>
        <v>7.9175000000000004</v>
      </c>
      <c r="AK211">
        <f t="shared" si="6"/>
        <v>7.9175000000000004</v>
      </c>
      <c r="AL211">
        <f t="shared" si="6"/>
        <v>7.5006250000000003</v>
      </c>
      <c r="AM211">
        <f t="shared" si="6"/>
        <v>7.2925000000000004</v>
      </c>
      <c r="AN211">
        <f t="shared" si="6"/>
        <v>7.5015625000000004</v>
      </c>
      <c r="AO211">
        <f t="shared" si="6"/>
        <v>6.6681249999999999</v>
      </c>
      <c r="AP211">
        <f t="shared" si="6"/>
        <v>7.7100000000000009</v>
      </c>
      <c r="AQ211">
        <f t="shared" si="6"/>
        <v>8.0221874999999994</v>
      </c>
      <c r="AR211">
        <f t="shared" si="6"/>
        <v>7.9181250000000007</v>
      </c>
      <c r="AS211">
        <f t="shared" si="6"/>
        <v>7.0843750000000005</v>
      </c>
    </row>
  </sheetData>
  <dataConsolidate function="average">
    <dataRefs count="1">
      <dataRef ref="A1:A1048576" sheet="Data översikt4-9"/>
    </dataRefs>
  </dataConsolidate>
  <phoneticPr fontId="4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F90BD-F168-48E0-BD06-AF4B92BCE62B}">
  <dimension ref="A1:AC195"/>
  <sheetViews>
    <sheetView workbookViewId="0">
      <selection activeCell="AV29" sqref="AV29"/>
    </sheetView>
  </sheetViews>
  <sheetFormatPr defaultRowHeight="14.5" x14ac:dyDescent="0.35"/>
  <cols>
    <col min="1" max="1" width="18.1796875" customWidth="1"/>
    <col min="2" max="2" width="13" customWidth="1"/>
    <col min="3" max="4" width="4.453125" customWidth="1"/>
    <col min="5" max="5" width="5.453125" customWidth="1"/>
    <col min="6" max="6" width="4.453125" customWidth="1"/>
    <col min="7" max="8" width="4.81640625" customWidth="1"/>
    <col min="9" max="10" width="2.453125" customWidth="1"/>
    <col min="11" max="11" width="12.453125" customWidth="1"/>
    <col min="12" max="16" width="5.453125" customWidth="1"/>
    <col min="17" max="18" width="5.81640625" customWidth="1"/>
    <col min="19" max="20" width="2.81640625" customWidth="1"/>
    <col min="21" max="21" width="13.26953125" customWidth="1"/>
    <col min="22" max="26" width="5" customWidth="1"/>
  </cols>
  <sheetData>
    <row r="1" spans="1:9" x14ac:dyDescent="0.35">
      <c r="A1" s="89" t="s">
        <v>3</v>
      </c>
      <c r="B1" t="s">
        <v>140</v>
      </c>
    </row>
    <row r="2" spans="1:9" x14ac:dyDescent="0.35">
      <c r="A2" s="89" t="s">
        <v>0</v>
      </c>
      <c r="B2" t="s">
        <v>140</v>
      </c>
    </row>
    <row r="12" spans="1:9" x14ac:dyDescent="0.35">
      <c r="A12" s="89" t="s">
        <v>186</v>
      </c>
      <c r="B12" s="89" t="s">
        <v>184</v>
      </c>
    </row>
    <row r="13" spans="1:9" x14ac:dyDescent="0.35">
      <c r="A13" s="89" t="s">
        <v>185</v>
      </c>
      <c r="B13">
        <v>2016</v>
      </c>
      <c r="C13">
        <v>2017</v>
      </c>
      <c r="D13">
        <v>2018</v>
      </c>
      <c r="E13">
        <v>2019</v>
      </c>
      <c r="F13">
        <v>2020</v>
      </c>
      <c r="G13">
        <v>2021</v>
      </c>
      <c r="H13">
        <v>2022</v>
      </c>
      <c r="I13">
        <v>2023</v>
      </c>
    </row>
    <row r="14" spans="1:9" x14ac:dyDescent="0.35">
      <c r="A14" s="87" t="s">
        <v>167</v>
      </c>
      <c r="B14">
        <v>12</v>
      </c>
      <c r="C14">
        <v>10</v>
      </c>
      <c r="D14">
        <v>2</v>
      </c>
      <c r="E14">
        <v>12</v>
      </c>
      <c r="F14">
        <v>15</v>
      </c>
      <c r="G14">
        <v>5</v>
      </c>
      <c r="H14">
        <v>8</v>
      </c>
      <c r="I14">
        <v>5</v>
      </c>
    </row>
    <row r="15" spans="1:9" x14ac:dyDescent="0.35">
      <c r="A15" s="87" t="s">
        <v>168</v>
      </c>
      <c r="B15">
        <v>36</v>
      </c>
      <c r="C15">
        <v>22</v>
      </c>
      <c r="D15">
        <v>16</v>
      </c>
      <c r="E15">
        <v>16</v>
      </c>
      <c r="F15">
        <v>24</v>
      </c>
      <c r="G15">
        <v>22</v>
      </c>
      <c r="H15">
        <v>44</v>
      </c>
      <c r="I15">
        <v>16</v>
      </c>
    </row>
    <row r="16" spans="1:9" x14ac:dyDescent="0.35">
      <c r="A16" s="87" t="s">
        <v>54</v>
      </c>
    </row>
    <row r="17" spans="1:29" x14ac:dyDescent="0.35">
      <c r="A17" s="87" t="s">
        <v>29</v>
      </c>
      <c r="B17">
        <v>48</v>
      </c>
      <c r="C17">
        <v>32</v>
      </c>
      <c r="D17">
        <v>18</v>
      </c>
      <c r="E17">
        <v>28</v>
      </c>
      <c r="F17">
        <v>39</v>
      </c>
      <c r="G17">
        <v>27</v>
      </c>
      <c r="H17">
        <v>52</v>
      </c>
      <c r="I17">
        <v>21</v>
      </c>
    </row>
    <row r="19" spans="1:29" x14ac:dyDescent="0.35">
      <c r="A19" s="89" t="s">
        <v>89</v>
      </c>
      <c r="B19" s="89" t="s">
        <v>184</v>
      </c>
      <c r="K19" s="89" t="s">
        <v>89</v>
      </c>
      <c r="L19" s="89" t="s">
        <v>184</v>
      </c>
      <c r="U19" s="89" t="s">
        <v>90</v>
      </c>
      <c r="V19" s="89" t="s">
        <v>184</v>
      </c>
    </row>
    <row r="20" spans="1:29" x14ac:dyDescent="0.35">
      <c r="A20" s="89" t="s">
        <v>185</v>
      </c>
      <c r="B20">
        <v>2016</v>
      </c>
      <c r="C20">
        <v>2017</v>
      </c>
      <c r="D20">
        <v>2018</v>
      </c>
      <c r="E20">
        <v>2019</v>
      </c>
      <c r="F20">
        <v>2020</v>
      </c>
      <c r="G20">
        <v>2021</v>
      </c>
      <c r="H20">
        <v>2022</v>
      </c>
      <c r="I20">
        <v>2023</v>
      </c>
      <c r="K20" s="89" t="s">
        <v>185</v>
      </c>
      <c r="L20">
        <v>2016</v>
      </c>
      <c r="M20">
        <v>2017</v>
      </c>
      <c r="N20">
        <v>2018</v>
      </c>
      <c r="O20">
        <v>2019</v>
      </c>
      <c r="P20">
        <v>2020</v>
      </c>
      <c r="Q20">
        <v>2021</v>
      </c>
      <c r="R20">
        <v>2022</v>
      </c>
      <c r="S20">
        <v>2023</v>
      </c>
      <c r="U20" s="89" t="s">
        <v>185</v>
      </c>
      <c r="V20">
        <v>2016</v>
      </c>
      <c r="W20">
        <v>2017</v>
      </c>
      <c r="X20">
        <v>2018</v>
      </c>
      <c r="Y20">
        <v>2019</v>
      </c>
      <c r="Z20">
        <v>2020</v>
      </c>
      <c r="AA20">
        <v>2021</v>
      </c>
      <c r="AB20">
        <v>2022</v>
      </c>
      <c r="AC20">
        <v>2023</v>
      </c>
    </row>
    <row r="21" spans="1:29" x14ac:dyDescent="0.35">
      <c r="A21" s="87">
        <v>0</v>
      </c>
      <c r="C21">
        <v>1</v>
      </c>
      <c r="F21">
        <v>1</v>
      </c>
      <c r="K21" s="87">
        <v>0</v>
      </c>
      <c r="L21" s="80">
        <v>0</v>
      </c>
      <c r="M21" s="80">
        <v>5.2631578947368418E-2</v>
      </c>
      <c r="N21" s="80">
        <v>0</v>
      </c>
      <c r="O21" s="80">
        <v>0</v>
      </c>
      <c r="P21" s="80">
        <v>3.7037037037037035E-2</v>
      </c>
      <c r="Q21" s="80">
        <v>0</v>
      </c>
      <c r="R21" s="80">
        <v>0</v>
      </c>
      <c r="S21" s="80">
        <v>0</v>
      </c>
      <c r="T21" s="80"/>
      <c r="U21" s="87">
        <v>0</v>
      </c>
      <c r="W21">
        <v>0</v>
      </c>
      <c r="Z21">
        <v>0</v>
      </c>
    </row>
    <row r="22" spans="1:29" x14ac:dyDescent="0.35">
      <c r="A22" s="87">
        <v>10</v>
      </c>
      <c r="B22">
        <v>28</v>
      </c>
      <c r="C22">
        <v>18</v>
      </c>
      <c r="D22">
        <v>9</v>
      </c>
      <c r="E22">
        <v>20</v>
      </c>
      <c r="F22">
        <v>26</v>
      </c>
      <c r="G22">
        <v>16</v>
      </c>
      <c r="H22">
        <v>30</v>
      </c>
      <c r="I22">
        <v>12</v>
      </c>
      <c r="K22" s="87">
        <v>10</v>
      </c>
      <c r="L22" s="80">
        <v>1</v>
      </c>
      <c r="M22" s="80">
        <v>0.94736842105263153</v>
      </c>
      <c r="N22" s="80">
        <v>1</v>
      </c>
      <c r="O22" s="80">
        <v>1</v>
      </c>
      <c r="P22" s="80">
        <v>0.96296296296296291</v>
      </c>
      <c r="Q22" s="80">
        <v>1</v>
      </c>
      <c r="R22" s="80">
        <v>1</v>
      </c>
      <c r="S22" s="80">
        <v>1</v>
      </c>
      <c r="T22" s="80"/>
      <c r="U22" s="87">
        <v>10</v>
      </c>
      <c r="V22">
        <v>10</v>
      </c>
      <c r="W22">
        <v>10</v>
      </c>
      <c r="X22">
        <v>10</v>
      </c>
      <c r="Y22">
        <v>10</v>
      </c>
      <c r="Z22">
        <v>10</v>
      </c>
      <c r="AA22">
        <v>10</v>
      </c>
      <c r="AB22">
        <v>10</v>
      </c>
      <c r="AC22">
        <v>10</v>
      </c>
    </row>
    <row r="23" spans="1:29" x14ac:dyDescent="0.35">
      <c r="A23" s="87" t="s">
        <v>54</v>
      </c>
      <c r="K23" s="87" t="s">
        <v>54</v>
      </c>
      <c r="L23" s="80">
        <v>0</v>
      </c>
      <c r="M23" s="80">
        <v>0</v>
      </c>
      <c r="N23" s="80">
        <v>0</v>
      </c>
      <c r="O23" s="80">
        <v>0</v>
      </c>
      <c r="P23" s="80">
        <v>0</v>
      </c>
      <c r="Q23" s="80">
        <v>0</v>
      </c>
      <c r="R23" s="80">
        <v>0</v>
      </c>
      <c r="S23" s="80">
        <v>0</v>
      </c>
      <c r="T23" s="80"/>
      <c r="U23" s="87" t="s">
        <v>54</v>
      </c>
    </row>
    <row r="24" spans="1:29" x14ac:dyDescent="0.35">
      <c r="A24" s="87" t="s">
        <v>29</v>
      </c>
      <c r="B24">
        <v>28</v>
      </c>
      <c r="C24">
        <v>19</v>
      </c>
      <c r="D24">
        <v>9</v>
      </c>
      <c r="E24">
        <v>20</v>
      </c>
      <c r="F24">
        <v>27</v>
      </c>
      <c r="G24">
        <v>16</v>
      </c>
      <c r="H24">
        <v>30</v>
      </c>
      <c r="I24">
        <v>12</v>
      </c>
      <c r="K24" s="87" t="s">
        <v>29</v>
      </c>
      <c r="L24" s="80">
        <v>1</v>
      </c>
      <c r="M24" s="80">
        <v>1</v>
      </c>
      <c r="N24" s="80">
        <v>1</v>
      </c>
      <c r="O24" s="80">
        <v>1</v>
      </c>
      <c r="P24" s="80">
        <v>1</v>
      </c>
      <c r="Q24" s="80">
        <v>1</v>
      </c>
      <c r="R24" s="80">
        <v>1</v>
      </c>
      <c r="S24" s="80">
        <v>1</v>
      </c>
      <c r="T24" s="80"/>
      <c r="U24" s="87" t="s">
        <v>29</v>
      </c>
      <c r="V24">
        <v>10</v>
      </c>
      <c r="W24">
        <v>9.473684210526315</v>
      </c>
      <c r="X24">
        <v>10</v>
      </c>
      <c r="Y24">
        <v>10</v>
      </c>
      <c r="Z24">
        <v>9.6296296296296298</v>
      </c>
      <c r="AA24">
        <v>10</v>
      </c>
      <c r="AB24">
        <v>10</v>
      </c>
      <c r="AC24">
        <v>10</v>
      </c>
    </row>
    <row r="27" spans="1:29" x14ac:dyDescent="0.35">
      <c r="A27" s="89" t="s">
        <v>91</v>
      </c>
      <c r="B27" s="89" t="s">
        <v>184</v>
      </c>
      <c r="K27" s="89" t="s">
        <v>91</v>
      </c>
      <c r="L27" s="89" t="s">
        <v>184</v>
      </c>
      <c r="U27" s="89" t="s">
        <v>111</v>
      </c>
      <c r="V27" s="89" t="s">
        <v>184</v>
      </c>
    </row>
    <row r="28" spans="1:29" x14ac:dyDescent="0.35">
      <c r="A28" s="89" t="s">
        <v>185</v>
      </c>
      <c r="B28">
        <v>2016</v>
      </c>
      <c r="C28">
        <v>2017</v>
      </c>
      <c r="D28">
        <v>2018</v>
      </c>
      <c r="E28">
        <v>2019</v>
      </c>
      <c r="F28">
        <v>2020</v>
      </c>
      <c r="G28">
        <v>2021</v>
      </c>
      <c r="H28">
        <v>2022</v>
      </c>
      <c r="I28">
        <v>2023</v>
      </c>
      <c r="K28" s="89" t="s">
        <v>185</v>
      </c>
      <c r="L28">
        <v>2016</v>
      </c>
      <c r="M28">
        <v>2017</v>
      </c>
      <c r="N28">
        <v>2018</v>
      </c>
      <c r="O28">
        <v>2019</v>
      </c>
      <c r="P28">
        <v>2020</v>
      </c>
      <c r="Q28">
        <v>2021</v>
      </c>
      <c r="R28">
        <v>2022</v>
      </c>
      <c r="S28">
        <v>2023</v>
      </c>
      <c r="U28" s="89" t="s">
        <v>185</v>
      </c>
      <c r="V28">
        <v>2016</v>
      </c>
      <c r="W28">
        <v>2017</v>
      </c>
      <c r="X28">
        <v>2018</v>
      </c>
      <c r="Y28">
        <v>2019</v>
      </c>
      <c r="Z28">
        <v>2020</v>
      </c>
      <c r="AA28">
        <v>2021</v>
      </c>
      <c r="AB28">
        <v>2022</v>
      </c>
      <c r="AC28">
        <v>2023</v>
      </c>
    </row>
    <row r="29" spans="1:29" x14ac:dyDescent="0.35">
      <c r="A29" s="87">
        <v>0</v>
      </c>
      <c r="B29">
        <v>2</v>
      </c>
      <c r="H29">
        <v>1</v>
      </c>
      <c r="K29" s="87">
        <v>0</v>
      </c>
      <c r="L29" s="80">
        <v>7.1428571428571425E-2</v>
      </c>
      <c r="M29" s="80">
        <v>0</v>
      </c>
      <c r="N29" s="80">
        <v>0</v>
      </c>
      <c r="O29" s="80">
        <v>0</v>
      </c>
      <c r="P29" s="80">
        <v>0</v>
      </c>
      <c r="Q29" s="80">
        <v>0</v>
      </c>
      <c r="R29" s="80">
        <v>3.3333333333333333E-2</v>
      </c>
      <c r="S29" s="80">
        <v>0</v>
      </c>
      <c r="T29" s="80"/>
      <c r="U29" s="87">
        <v>0</v>
      </c>
      <c r="V29">
        <v>0</v>
      </c>
      <c r="AB29">
        <v>0</v>
      </c>
    </row>
    <row r="30" spans="1:29" x14ac:dyDescent="0.35">
      <c r="A30" s="87">
        <v>10</v>
      </c>
      <c r="B30">
        <v>26</v>
      </c>
      <c r="C30">
        <v>19</v>
      </c>
      <c r="D30">
        <v>8</v>
      </c>
      <c r="E30">
        <v>19</v>
      </c>
      <c r="F30">
        <v>26</v>
      </c>
      <c r="G30">
        <v>16</v>
      </c>
      <c r="H30">
        <v>25</v>
      </c>
      <c r="I30">
        <v>12</v>
      </c>
      <c r="K30" s="87">
        <v>10</v>
      </c>
      <c r="L30" s="80">
        <v>0.9285714285714286</v>
      </c>
      <c r="M30" s="80">
        <v>1</v>
      </c>
      <c r="N30" s="80">
        <v>1</v>
      </c>
      <c r="O30" s="80">
        <v>1</v>
      </c>
      <c r="P30" s="80">
        <v>1</v>
      </c>
      <c r="Q30" s="80">
        <v>1</v>
      </c>
      <c r="R30" s="80">
        <v>0.83333333333333337</v>
      </c>
      <c r="S30" s="80">
        <v>1</v>
      </c>
      <c r="T30" s="80"/>
      <c r="U30" s="87">
        <v>10</v>
      </c>
      <c r="V30">
        <v>10</v>
      </c>
      <c r="W30">
        <v>10</v>
      </c>
      <c r="X30">
        <v>10</v>
      </c>
      <c r="Y30">
        <v>10</v>
      </c>
      <c r="Z30">
        <v>10</v>
      </c>
      <c r="AA30">
        <v>10</v>
      </c>
      <c r="AB30">
        <v>10</v>
      </c>
      <c r="AC30">
        <v>10</v>
      </c>
    </row>
    <row r="31" spans="1:29" x14ac:dyDescent="0.35">
      <c r="A31" s="87" t="s">
        <v>54</v>
      </c>
      <c r="K31" s="87" t="s">
        <v>54</v>
      </c>
      <c r="L31" s="80">
        <v>0</v>
      </c>
      <c r="M31" s="80">
        <v>0</v>
      </c>
      <c r="N31" s="80">
        <v>0</v>
      </c>
      <c r="O31" s="80">
        <v>0</v>
      </c>
      <c r="P31" s="80">
        <v>0</v>
      </c>
      <c r="Q31" s="80">
        <v>0</v>
      </c>
      <c r="R31" s="80">
        <v>0</v>
      </c>
      <c r="S31" s="80">
        <v>0</v>
      </c>
      <c r="T31" s="80"/>
      <c r="U31" s="87" t="s">
        <v>54</v>
      </c>
    </row>
    <row r="32" spans="1:29" x14ac:dyDescent="0.35">
      <c r="A32" s="87">
        <v>5</v>
      </c>
      <c r="H32">
        <v>4</v>
      </c>
      <c r="K32" s="87">
        <v>5</v>
      </c>
      <c r="L32" s="80">
        <v>0</v>
      </c>
      <c r="M32" s="80">
        <v>0</v>
      </c>
      <c r="N32" s="80">
        <v>0</v>
      </c>
      <c r="O32" s="80">
        <v>0</v>
      </c>
      <c r="P32" s="80">
        <v>0</v>
      </c>
      <c r="Q32" s="80">
        <v>0</v>
      </c>
      <c r="R32" s="80">
        <v>0.13333333333333333</v>
      </c>
      <c r="S32" s="80">
        <v>0</v>
      </c>
      <c r="T32" s="80"/>
      <c r="U32" s="87">
        <v>5</v>
      </c>
      <c r="AB32">
        <v>5</v>
      </c>
    </row>
    <row r="33" spans="1:29" x14ac:dyDescent="0.35">
      <c r="A33" s="87" t="s">
        <v>29</v>
      </c>
      <c r="B33">
        <v>28</v>
      </c>
      <c r="C33">
        <v>19</v>
      </c>
      <c r="D33">
        <v>8</v>
      </c>
      <c r="E33">
        <v>19</v>
      </c>
      <c r="F33">
        <v>26</v>
      </c>
      <c r="G33">
        <v>16</v>
      </c>
      <c r="H33">
        <v>30</v>
      </c>
      <c r="I33">
        <v>12</v>
      </c>
      <c r="K33" s="87" t="s">
        <v>29</v>
      </c>
      <c r="L33" s="80">
        <v>1</v>
      </c>
      <c r="M33" s="80">
        <v>1</v>
      </c>
      <c r="N33" s="80">
        <v>1</v>
      </c>
      <c r="O33" s="80">
        <v>1</v>
      </c>
      <c r="P33" s="80">
        <v>1</v>
      </c>
      <c r="Q33" s="80">
        <v>1</v>
      </c>
      <c r="R33" s="80">
        <v>1</v>
      </c>
      <c r="S33" s="80">
        <v>1</v>
      </c>
      <c r="T33" s="80"/>
      <c r="U33" s="87" t="s">
        <v>29</v>
      </c>
      <c r="V33">
        <v>9.2857142857142865</v>
      </c>
      <c r="W33">
        <v>10</v>
      </c>
      <c r="X33">
        <v>10</v>
      </c>
      <c r="Y33">
        <v>10</v>
      </c>
      <c r="Z33">
        <v>10</v>
      </c>
      <c r="AA33">
        <v>10</v>
      </c>
      <c r="AB33">
        <v>9</v>
      </c>
      <c r="AC33">
        <v>10</v>
      </c>
    </row>
    <row r="35" spans="1:29" x14ac:dyDescent="0.35">
      <c r="A35" s="89" t="s">
        <v>92</v>
      </c>
      <c r="B35" s="89" t="s">
        <v>184</v>
      </c>
      <c r="K35" s="89" t="s">
        <v>92</v>
      </c>
      <c r="L35" s="89" t="s">
        <v>184</v>
      </c>
      <c r="U35" s="89" t="s">
        <v>56</v>
      </c>
      <c r="V35" s="89" t="s">
        <v>184</v>
      </c>
    </row>
    <row r="36" spans="1:29" x14ac:dyDescent="0.35">
      <c r="A36" s="89" t="s">
        <v>185</v>
      </c>
      <c r="B36">
        <v>2016</v>
      </c>
      <c r="C36">
        <v>2017</v>
      </c>
      <c r="D36">
        <v>2018</v>
      </c>
      <c r="E36">
        <v>2019</v>
      </c>
      <c r="F36">
        <v>2020</v>
      </c>
      <c r="G36">
        <v>2021</v>
      </c>
      <c r="H36">
        <v>2022</v>
      </c>
      <c r="I36">
        <v>2023</v>
      </c>
      <c r="K36" s="89" t="s">
        <v>185</v>
      </c>
      <c r="L36">
        <v>2016</v>
      </c>
      <c r="M36">
        <v>2017</v>
      </c>
      <c r="N36">
        <v>2018</v>
      </c>
      <c r="O36">
        <v>2019</v>
      </c>
      <c r="P36">
        <v>2020</v>
      </c>
      <c r="Q36">
        <v>2021</v>
      </c>
      <c r="R36">
        <v>2022</v>
      </c>
      <c r="S36">
        <v>2023</v>
      </c>
      <c r="U36" s="89" t="s">
        <v>185</v>
      </c>
      <c r="V36">
        <v>2016</v>
      </c>
      <c r="W36">
        <v>2017</v>
      </c>
      <c r="X36">
        <v>2018</v>
      </c>
      <c r="Y36">
        <v>2019</v>
      </c>
      <c r="Z36">
        <v>2020</v>
      </c>
      <c r="AA36">
        <v>2021</v>
      </c>
      <c r="AB36">
        <v>2022</v>
      </c>
      <c r="AC36">
        <v>2023</v>
      </c>
    </row>
    <row r="37" spans="1:29" x14ac:dyDescent="0.35">
      <c r="A37" s="87">
        <v>10</v>
      </c>
      <c r="B37">
        <v>28</v>
      </c>
      <c r="C37">
        <v>20</v>
      </c>
      <c r="D37">
        <v>10</v>
      </c>
      <c r="E37">
        <v>17</v>
      </c>
      <c r="F37">
        <v>27</v>
      </c>
      <c r="G37">
        <v>16</v>
      </c>
      <c r="H37">
        <v>29</v>
      </c>
      <c r="I37">
        <v>10</v>
      </c>
      <c r="K37" s="87">
        <v>10</v>
      </c>
      <c r="L37" s="80">
        <v>1</v>
      </c>
      <c r="M37" s="80">
        <v>1</v>
      </c>
      <c r="N37" s="80">
        <v>1</v>
      </c>
      <c r="O37" s="80">
        <v>0.94444444444444442</v>
      </c>
      <c r="P37" s="80">
        <v>1</v>
      </c>
      <c r="Q37" s="80">
        <v>1</v>
      </c>
      <c r="R37" s="80">
        <v>0.96666666666666667</v>
      </c>
      <c r="S37" s="80">
        <v>0.90909090909090906</v>
      </c>
      <c r="T37" s="80"/>
      <c r="U37" s="87">
        <v>10</v>
      </c>
      <c r="V37">
        <v>10</v>
      </c>
      <c r="W37">
        <v>10</v>
      </c>
      <c r="X37">
        <v>10</v>
      </c>
      <c r="Y37">
        <v>10</v>
      </c>
      <c r="Z37">
        <v>10</v>
      </c>
      <c r="AA37">
        <v>10</v>
      </c>
      <c r="AB37">
        <v>10</v>
      </c>
      <c r="AC37">
        <v>10</v>
      </c>
    </row>
    <row r="38" spans="1:29" x14ac:dyDescent="0.35">
      <c r="A38" s="87" t="s">
        <v>87</v>
      </c>
      <c r="E38">
        <v>1</v>
      </c>
      <c r="K38" s="87" t="s">
        <v>87</v>
      </c>
      <c r="L38" s="80">
        <v>0</v>
      </c>
      <c r="M38" s="80">
        <v>0</v>
      </c>
      <c r="N38" s="80">
        <v>0</v>
      </c>
      <c r="O38" s="80">
        <v>5.5555555555555552E-2</v>
      </c>
      <c r="P38" s="80">
        <v>0</v>
      </c>
      <c r="Q38" s="80">
        <v>0</v>
      </c>
      <c r="R38" s="80">
        <v>0</v>
      </c>
      <c r="S38" s="80">
        <v>0</v>
      </c>
      <c r="T38" s="80"/>
      <c r="U38" s="87" t="s">
        <v>87</v>
      </c>
      <c r="Y38" t="e">
        <v>#DIV/0!</v>
      </c>
    </row>
    <row r="39" spans="1:29" x14ac:dyDescent="0.35">
      <c r="A39" s="87" t="s">
        <v>54</v>
      </c>
      <c r="K39" s="87" t="s">
        <v>54</v>
      </c>
      <c r="L39" s="80">
        <v>0</v>
      </c>
      <c r="M39" s="80">
        <v>0</v>
      </c>
      <c r="N39" s="80">
        <v>0</v>
      </c>
      <c r="O39" s="80">
        <v>0</v>
      </c>
      <c r="P39" s="80">
        <v>0</v>
      </c>
      <c r="Q39" s="80">
        <v>0</v>
      </c>
      <c r="R39" s="80">
        <v>0</v>
      </c>
      <c r="S39" s="80">
        <v>0</v>
      </c>
      <c r="T39" s="80"/>
      <c r="U39" s="87" t="s">
        <v>54</v>
      </c>
    </row>
    <row r="40" spans="1:29" x14ac:dyDescent="0.35">
      <c r="A40" s="87">
        <v>5</v>
      </c>
      <c r="H40">
        <v>1</v>
      </c>
      <c r="I40">
        <v>1</v>
      </c>
      <c r="K40" s="87">
        <v>5</v>
      </c>
      <c r="L40" s="80">
        <v>0</v>
      </c>
      <c r="M40" s="80">
        <v>0</v>
      </c>
      <c r="N40" s="80">
        <v>0</v>
      </c>
      <c r="O40" s="80">
        <v>0</v>
      </c>
      <c r="P40" s="80">
        <v>0</v>
      </c>
      <c r="Q40" s="80">
        <v>0</v>
      </c>
      <c r="R40" s="80">
        <v>3.3333333333333333E-2</v>
      </c>
      <c r="S40" s="80">
        <v>9.0909090909090912E-2</v>
      </c>
      <c r="T40" s="80"/>
      <c r="U40" s="87">
        <v>5</v>
      </c>
      <c r="AB40">
        <v>5</v>
      </c>
      <c r="AC40">
        <v>5</v>
      </c>
    </row>
    <row r="41" spans="1:29" x14ac:dyDescent="0.35">
      <c r="A41" s="87" t="s">
        <v>29</v>
      </c>
      <c r="B41">
        <v>28</v>
      </c>
      <c r="C41">
        <v>20</v>
      </c>
      <c r="D41">
        <v>10</v>
      </c>
      <c r="E41">
        <v>18</v>
      </c>
      <c r="F41">
        <v>27</v>
      </c>
      <c r="G41">
        <v>16</v>
      </c>
      <c r="H41">
        <v>30</v>
      </c>
      <c r="I41">
        <v>11</v>
      </c>
      <c r="K41" s="87" t="s">
        <v>29</v>
      </c>
      <c r="L41" s="80">
        <v>1</v>
      </c>
      <c r="M41" s="80">
        <v>1</v>
      </c>
      <c r="N41" s="80">
        <v>1</v>
      </c>
      <c r="O41" s="80">
        <v>1</v>
      </c>
      <c r="P41" s="80">
        <v>1</v>
      </c>
      <c r="Q41" s="80">
        <v>1</v>
      </c>
      <c r="R41" s="80">
        <v>1</v>
      </c>
      <c r="S41" s="80">
        <v>1</v>
      </c>
      <c r="T41" s="80"/>
      <c r="U41" s="87" t="s">
        <v>29</v>
      </c>
      <c r="V41">
        <v>10</v>
      </c>
      <c r="W41">
        <v>10</v>
      </c>
      <c r="X41">
        <v>10</v>
      </c>
      <c r="Y41">
        <v>10</v>
      </c>
      <c r="Z41">
        <v>10</v>
      </c>
      <c r="AA41">
        <v>10</v>
      </c>
      <c r="AB41">
        <v>9.8333333333333339</v>
      </c>
      <c r="AC41">
        <v>9.545454545454545</v>
      </c>
    </row>
    <row r="43" spans="1:29" x14ac:dyDescent="0.35">
      <c r="A43" s="89" t="s">
        <v>93</v>
      </c>
      <c r="B43" s="89" t="s">
        <v>184</v>
      </c>
      <c r="K43" s="89" t="s">
        <v>93</v>
      </c>
      <c r="L43" s="89" t="s">
        <v>184</v>
      </c>
      <c r="U43" s="89" t="s">
        <v>61</v>
      </c>
      <c r="V43" s="89" t="s">
        <v>184</v>
      </c>
    </row>
    <row r="44" spans="1:29" x14ac:dyDescent="0.35">
      <c r="A44" s="89" t="s">
        <v>185</v>
      </c>
      <c r="B44">
        <v>2016</v>
      </c>
      <c r="C44">
        <v>2017</v>
      </c>
      <c r="D44">
        <v>2018</v>
      </c>
      <c r="E44">
        <v>2019</v>
      </c>
      <c r="F44">
        <v>2020</v>
      </c>
      <c r="G44">
        <v>2021</v>
      </c>
      <c r="H44">
        <v>2022</v>
      </c>
      <c r="I44">
        <v>2023</v>
      </c>
      <c r="K44" s="89" t="s">
        <v>185</v>
      </c>
      <c r="L44">
        <v>2016</v>
      </c>
      <c r="M44">
        <v>2017</v>
      </c>
      <c r="N44">
        <v>2018</v>
      </c>
      <c r="O44">
        <v>2019</v>
      </c>
      <c r="P44">
        <v>2020</v>
      </c>
      <c r="Q44">
        <v>2021</v>
      </c>
      <c r="R44">
        <v>2022</v>
      </c>
      <c r="S44">
        <v>2023</v>
      </c>
      <c r="U44" s="89" t="s">
        <v>185</v>
      </c>
      <c r="V44">
        <v>2016</v>
      </c>
      <c r="W44">
        <v>2017</v>
      </c>
      <c r="X44">
        <v>2018</v>
      </c>
      <c r="Y44">
        <v>2019</v>
      </c>
      <c r="Z44">
        <v>2020</v>
      </c>
      <c r="AA44">
        <v>2021</v>
      </c>
      <c r="AB44">
        <v>2022</v>
      </c>
      <c r="AC44">
        <v>2023</v>
      </c>
    </row>
    <row r="45" spans="1:29" x14ac:dyDescent="0.35">
      <c r="A45" s="87">
        <v>0</v>
      </c>
      <c r="C45">
        <v>1</v>
      </c>
      <c r="K45" s="87">
        <v>0</v>
      </c>
      <c r="L45" s="80">
        <v>0</v>
      </c>
      <c r="M45" s="80">
        <v>5.2631578947368418E-2</v>
      </c>
      <c r="N45" s="80">
        <v>0</v>
      </c>
      <c r="O45" s="80">
        <v>0</v>
      </c>
      <c r="P45" s="80">
        <v>0</v>
      </c>
      <c r="Q45" s="80">
        <v>0</v>
      </c>
      <c r="R45" s="80">
        <v>0</v>
      </c>
      <c r="S45" s="80">
        <v>0</v>
      </c>
      <c r="T45" s="80"/>
      <c r="U45" s="87">
        <v>0</v>
      </c>
      <c r="W45">
        <v>0</v>
      </c>
    </row>
    <row r="46" spans="1:29" x14ac:dyDescent="0.35">
      <c r="A46" s="87">
        <v>10</v>
      </c>
      <c r="B46">
        <v>27</v>
      </c>
      <c r="C46">
        <v>18</v>
      </c>
      <c r="D46">
        <v>9</v>
      </c>
      <c r="E46">
        <v>17</v>
      </c>
      <c r="F46">
        <v>25</v>
      </c>
      <c r="G46">
        <v>16</v>
      </c>
      <c r="H46">
        <v>26</v>
      </c>
      <c r="I46">
        <v>11</v>
      </c>
      <c r="K46" s="87">
        <v>10</v>
      </c>
      <c r="L46" s="80">
        <v>1</v>
      </c>
      <c r="M46" s="80">
        <v>0.94736842105263153</v>
      </c>
      <c r="N46" s="80">
        <v>1</v>
      </c>
      <c r="O46" s="80">
        <v>0.89473684210526316</v>
      </c>
      <c r="P46" s="80">
        <v>1</v>
      </c>
      <c r="Q46" s="80">
        <v>1</v>
      </c>
      <c r="R46" s="80">
        <v>0.8666666666666667</v>
      </c>
      <c r="S46" s="80">
        <v>1</v>
      </c>
      <c r="T46" s="80"/>
      <c r="U46" s="87">
        <v>10</v>
      </c>
      <c r="V46">
        <v>10</v>
      </c>
      <c r="W46">
        <v>10</v>
      </c>
      <c r="X46">
        <v>10</v>
      </c>
      <c r="Y46">
        <v>10</v>
      </c>
      <c r="Z46">
        <v>10</v>
      </c>
      <c r="AA46">
        <v>10</v>
      </c>
      <c r="AB46">
        <v>10</v>
      </c>
      <c r="AC46">
        <v>10</v>
      </c>
    </row>
    <row r="47" spans="1:29" x14ac:dyDescent="0.35">
      <c r="A47" s="87" t="s">
        <v>87</v>
      </c>
      <c r="E47">
        <v>2</v>
      </c>
      <c r="K47" s="87" t="s">
        <v>87</v>
      </c>
      <c r="L47" s="80">
        <v>0</v>
      </c>
      <c r="M47" s="80">
        <v>0</v>
      </c>
      <c r="N47" s="80">
        <v>0</v>
      </c>
      <c r="O47" s="80">
        <v>0.10526315789473684</v>
      </c>
      <c r="P47" s="80">
        <v>0</v>
      </c>
      <c r="Q47" s="80">
        <v>0</v>
      </c>
      <c r="R47" s="80">
        <v>0</v>
      </c>
      <c r="S47" s="80">
        <v>0</v>
      </c>
      <c r="T47" s="80"/>
      <c r="U47" s="87" t="s">
        <v>87</v>
      </c>
      <c r="Y47" t="e">
        <v>#DIV/0!</v>
      </c>
    </row>
    <row r="48" spans="1:29" x14ac:dyDescent="0.35">
      <c r="A48" s="87" t="s">
        <v>54</v>
      </c>
      <c r="K48" s="87" t="s">
        <v>54</v>
      </c>
      <c r="L48" s="80">
        <v>0</v>
      </c>
      <c r="M48" s="80">
        <v>0</v>
      </c>
      <c r="N48" s="80">
        <v>0</v>
      </c>
      <c r="O48" s="80">
        <v>0</v>
      </c>
      <c r="P48" s="80">
        <v>0</v>
      </c>
      <c r="Q48" s="80">
        <v>0</v>
      </c>
      <c r="R48" s="80">
        <v>0</v>
      </c>
      <c r="S48" s="80">
        <v>0</v>
      </c>
      <c r="T48" s="80"/>
      <c r="U48" s="87" t="s">
        <v>54</v>
      </c>
    </row>
    <row r="49" spans="1:29" x14ac:dyDescent="0.35">
      <c r="A49" s="87">
        <v>5</v>
      </c>
      <c r="H49">
        <v>4</v>
      </c>
      <c r="K49" s="87">
        <v>5</v>
      </c>
      <c r="L49" s="80">
        <v>0</v>
      </c>
      <c r="M49" s="80">
        <v>0</v>
      </c>
      <c r="N49" s="80">
        <v>0</v>
      </c>
      <c r="O49" s="80">
        <v>0</v>
      </c>
      <c r="P49" s="80">
        <v>0</v>
      </c>
      <c r="Q49" s="80">
        <v>0</v>
      </c>
      <c r="R49" s="80">
        <v>0.13333333333333333</v>
      </c>
      <c r="S49" s="80">
        <v>0</v>
      </c>
      <c r="T49" s="80"/>
      <c r="U49" s="87">
        <v>5</v>
      </c>
      <c r="AB49">
        <v>5</v>
      </c>
    </row>
    <row r="50" spans="1:29" x14ac:dyDescent="0.35">
      <c r="A50" s="87" t="s">
        <v>29</v>
      </c>
      <c r="B50">
        <v>27</v>
      </c>
      <c r="C50">
        <v>19</v>
      </c>
      <c r="D50">
        <v>9</v>
      </c>
      <c r="E50">
        <v>19</v>
      </c>
      <c r="F50">
        <v>25</v>
      </c>
      <c r="G50">
        <v>16</v>
      </c>
      <c r="H50">
        <v>30</v>
      </c>
      <c r="I50">
        <v>11</v>
      </c>
      <c r="K50" s="87" t="s">
        <v>29</v>
      </c>
      <c r="L50" s="80">
        <v>1</v>
      </c>
      <c r="M50" s="80">
        <v>1</v>
      </c>
      <c r="N50" s="80">
        <v>1</v>
      </c>
      <c r="O50" s="80">
        <v>1</v>
      </c>
      <c r="P50" s="80">
        <v>1</v>
      </c>
      <c r="Q50" s="80">
        <v>1</v>
      </c>
      <c r="R50" s="80">
        <v>1</v>
      </c>
      <c r="S50" s="80">
        <v>1</v>
      </c>
      <c r="T50" s="80"/>
      <c r="U50" s="87" t="s">
        <v>29</v>
      </c>
      <c r="V50">
        <v>10</v>
      </c>
      <c r="W50">
        <v>9.473684210526315</v>
      </c>
      <c r="X50">
        <v>10</v>
      </c>
      <c r="Y50">
        <v>10</v>
      </c>
      <c r="Z50">
        <v>10</v>
      </c>
      <c r="AA50">
        <v>10</v>
      </c>
      <c r="AB50">
        <v>9.3333333333333339</v>
      </c>
      <c r="AC50">
        <v>10</v>
      </c>
    </row>
    <row r="52" spans="1:29" x14ac:dyDescent="0.35">
      <c r="A52" s="89" t="s">
        <v>94</v>
      </c>
      <c r="B52" s="89" t="s">
        <v>184</v>
      </c>
      <c r="K52" s="89" t="s">
        <v>94</v>
      </c>
      <c r="L52" s="89" t="s">
        <v>184</v>
      </c>
      <c r="U52" s="89" t="s">
        <v>59</v>
      </c>
      <c r="V52" s="89" t="s">
        <v>184</v>
      </c>
    </row>
    <row r="53" spans="1:29" x14ac:dyDescent="0.35">
      <c r="A53" s="89" t="s">
        <v>185</v>
      </c>
      <c r="B53">
        <v>2016</v>
      </c>
      <c r="C53">
        <v>2017</v>
      </c>
      <c r="D53">
        <v>2018</v>
      </c>
      <c r="E53">
        <v>2019</v>
      </c>
      <c r="F53">
        <v>2020</v>
      </c>
      <c r="G53">
        <v>2021</v>
      </c>
      <c r="H53">
        <v>2022</v>
      </c>
      <c r="I53">
        <v>2023</v>
      </c>
      <c r="K53" s="89" t="s">
        <v>185</v>
      </c>
      <c r="L53">
        <v>2016</v>
      </c>
      <c r="M53">
        <v>2017</v>
      </c>
      <c r="N53">
        <v>2018</v>
      </c>
      <c r="O53">
        <v>2019</v>
      </c>
      <c r="P53">
        <v>2020</v>
      </c>
      <c r="Q53">
        <v>2021</v>
      </c>
      <c r="R53">
        <v>2022</v>
      </c>
      <c r="S53">
        <v>2023</v>
      </c>
      <c r="U53" s="89" t="s">
        <v>185</v>
      </c>
      <c r="V53">
        <v>2016</v>
      </c>
      <c r="W53">
        <v>2017</v>
      </c>
      <c r="X53">
        <v>2018</v>
      </c>
      <c r="Y53">
        <v>2019</v>
      </c>
      <c r="Z53">
        <v>2020</v>
      </c>
      <c r="AA53">
        <v>2021</v>
      </c>
      <c r="AB53">
        <v>2022</v>
      </c>
      <c r="AC53">
        <v>2023</v>
      </c>
    </row>
    <row r="54" spans="1:29" x14ac:dyDescent="0.35">
      <c r="A54" s="87">
        <v>0</v>
      </c>
      <c r="B54">
        <v>2</v>
      </c>
      <c r="C54">
        <v>3</v>
      </c>
      <c r="E54">
        <v>1</v>
      </c>
      <c r="F54">
        <v>2</v>
      </c>
      <c r="H54">
        <v>4</v>
      </c>
      <c r="K54" s="87">
        <v>0</v>
      </c>
      <c r="L54" s="80">
        <v>0.08</v>
      </c>
      <c r="M54" s="80">
        <v>0.17647058823529413</v>
      </c>
      <c r="N54" s="80">
        <v>0</v>
      </c>
      <c r="O54" s="80">
        <v>5.8823529411764705E-2</v>
      </c>
      <c r="P54" s="80">
        <v>9.5238095238095233E-2</v>
      </c>
      <c r="Q54" s="80">
        <v>0</v>
      </c>
      <c r="R54" s="80">
        <v>0.13333333333333333</v>
      </c>
      <c r="S54" s="80">
        <v>0</v>
      </c>
      <c r="T54" s="80"/>
      <c r="U54" s="87">
        <v>0</v>
      </c>
      <c r="V54">
        <v>0</v>
      </c>
      <c r="W54">
        <v>0</v>
      </c>
      <c r="Y54">
        <v>0</v>
      </c>
      <c r="Z54">
        <v>0</v>
      </c>
      <c r="AB54">
        <v>0</v>
      </c>
    </row>
    <row r="55" spans="1:29" x14ac:dyDescent="0.35">
      <c r="A55" s="87">
        <v>10</v>
      </c>
      <c r="B55">
        <v>23</v>
      </c>
      <c r="C55">
        <v>14</v>
      </c>
      <c r="D55">
        <v>7</v>
      </c>
      <c r="E55">
        <v>15</v>
      </c>
      <c r="F55">
        <v>19</v>
      </c>
      <c r="G55">
        <v>15</v>
      </c>
      <c r="H55">
        <v>18</v>
      </c>
      <c r="I55">
        <v>9</v>
      </c>
      <c r="K55" s="87">
        <v>10</v>
      </c>
      <c r="L55" s="80">
        <v>0.92</v>
      </c>
      <c r="M55" s="80">
        <v>0.82352941176470584</v>
      </c>
      <c r="N55" s="80">
        <v>1</v>
      </c>
      <c r="O55" s="80">
        <v>0.88235294117647056</v>
      </c>
      <c r="P55" s="80">
        <v>0.90476190476190477</v>
      </c>
      <c r="Q55" s="80">
        <v>1</v>
      </c>
      <c r="R55" s="80">
        <v>0.6</v>
      </c>
      <c r="S55" s="80">
        <v>0.69230769230769229</v>
      </c>
      <c r="T55" s="80"/>
      <c r="U55" s="87">
        <v>10</v>
      </c>
      <c r="V55">
        <v>10</v>
      </c>
      <c r="W55">
        <v>10</v>
      </c>
      <c r="X55">
        <v>10</v>
      </c>
      <c r="Y55">
        <v>10</v>
      </c>
      <c r="Z55">
        <v>10</v>
      </c>
      <c r="AA55">
        <v>10</v>
      </c>
      <c r="AB55">
        <v>10</v>
      </c>
      <c r="AC55">
        <v>10</v>
      </c>
    </row>
    <row r="56" spans="1:29" x14ac:dyDescent="0.35">
      <c r="A56" s="87" t="s">
        <v>87</v>
      </c>
      <c r="E56">
        <v>1</v>
      </c>
      <c r="K56" s="87" t="s">
        <v>87</v>
      </c>
      <c r="L56" s="80">
        <v>0</v>
      </c>
      <c r="M56" s="80">
        <v>0</v>
      </c>
      <c r="N56" s="80">
        <v>0</v>
      </c>
      <c r="O56" s="80">
        <v>5.8823529411764705E-2</v>
      </c>
      <c r="P56" s="80">
        <v>0</v>
      </c>
      <c r="Q56" s="80">
        <v>0</v>
      </c>
      <c r="R56" s="80">
        <v>0</v>
      </c>
      <c r="S56" s="80">
        <v>0</v>
      </c>
      <c r="T56" s="80"/>
      <c r="U56" s="87" t="s">
        <v>87</v>
      </c>
      <c r="Y56" t="e">
        <v>#DIV/0!</v>
      </c>
    </row>
    <row r="57" spans="1:29" x14ac:dyDescent="0.35">
      <c r="A57" s="87" t="s">
        <v>54</v>
      </c>
      <c r="K57" s="87" t="s">
        <v>54</v>
      </c>
      <c r="L57" s="80">
        <v>0</v>
      </c>
      <c r="M57" s="80">
        <v>0</v>
      </c>
      <c r="N57" s="80">
        <v>0</v>
      </c>
      <c r="O57" s="80">
        <v>0</v>
      </c>
      <c r="P57" s="80">
        <v>0</v>
      </c>
      <c r="Q57" s="80">
        <v>0</v>
      </c>
      <c r="R57" s="80">
        <v>0</v>
      </c>
      <c r="S57" s="80">
        <v>0</v>
      </c>
      <c r="T57" s="80"/>
      <c r="U57" s="87" t="s">
        <v>54</v>
      </c>
    </row>
    <row r="58" spans="1:29" x14ac:dyDescent="0.35">
      <c r="A58" s="87">
        <v>5</v>
      </c>
      <c r="H58">
        <v>8</v>
      </c>
      <c r="I58">
        <v>4</v>
      </c>
      <c r="K58" s="87">
        <v>5</v>
      </c>
      <c r="L58" s="80">
        <v>0</v>
      </c>
      <c r="M58" s="80">
        <v>0</v>
      </c>
      <c r="N58" s="80">
        <v>0</v>
      </c>
      <c r="O58" s="80">
        <v>0</v>
      </c>
      <c r="P58" s="80">
        <v>0</v>
      </c>
      <c r="Q58" s="80">
        <v>0</v>
      </c>
      <c r="R58" s="80">
        <v>0.26666666666666666</v>
      </c>
      <c r="S58" s="80">
        <v>0.30769230769230771</v>
      </c>
      <c r="T58" s="80"/>
      <c r="U58" s="87">
        <v>5</v>
      </c>
      <c r="AB58">
        <v>5</v>
      </c>
      <c r="AC58">
        <v>5</v>
      </c>
    </row>
    <row r="59" spans="1:29" x14ac:dyDescent="0.35">
      <c r="A59" s="87" t="s">
        <v>29</v>
      </c>
      <c r="B59">
        <v>25</v>
      </c>
      <c r="C59">
        <v>17</v>
      </c>
      <c r="D59">
        <v>7</v>
      </c>
      <c r="E59">
        <v>17</v>
      </c>
      <c r="F59">
        <v>21</v>
      </c>
      <c r="G59">
        <v>15</v>
      </c>
      <c r="H59">
        <v>30</v>
      </c>
      <c r="I59">
        <v>13</v>
      </c>
      <c r="K59" s="87" t="s">
        <v>29</v>
      </c>
      <c r="L59" s="80">
        <v>1</v>
      </c>
      <c r="M59" s="80">
        <v>1</v>
      </c>
      <c r="N59" s="80">
        <v>1</v>
      </c>
      <c r="O59" s="80">
        <v>1</v>
      </c>
      <c r="P59" s="80">
        <v>1</v>
      </c>
      <c r="Q59" s="80">
        <v>1</v>
      </c>
      <c r="R59" s="80">
        <v>1</v>
      </c>
      <c r="S59" s="80">
        <v>1</v>
      </c>
      <c r="T59" s="80"/>
      <c r="U59" s="87" t="s">
        <v>29</v>
      </c>
      <c r="V59">
        <v>9.1999999999999993</v>
      </c>
      <c r="W59">
        <v>8.235294117647058</v>
      </c>
      <c r="X59">
        <v>10</v>
      </c>
      <c r="Y59">
        <v>9.375</v>
      </c>
      <c r="Z59">
        <v>9.0476190476190474</v>
      </c>
      <c r="AA59">
        <v>10</v>
      </c>
      <c r="AB59">
        <v>7.333333333333333</v>
      </c>
      <c r="AC59">
        <v>8.4615384615384617</v>
      </c>
    </row>
    <row r="61" spans="1:29" x14ac:dyDescent="0.35">
      <c r="A61" s="89" t="s">
        <v>110</v>
      </c>
      <c r="B61" s="89" t="s">
        <v>110</v>
      </c>
      <c r="K61" s="89" t="s">
        <v>110</v>
      </c>
      <c r="L61" s="89" t="s">
        <v>184</v>
      </c>
      <c r="U61" s="89" t="s">
        <v>58</v>
      </c>
      <c r="V61" s="89" t="s">
        <v>184</v>
      </c>
    </row>
    <row r="62" spans="1:29" x14ac:dyDescent="0.35">
      <c r="A62" s="89" t="s">
        <v>185</v>
      </c>
      <c r="B62">
        <v>2016</v>
      </c>
      <c r="C62">
        <v>2017</v>
      </c>
      <c r="D62">
        <v>2018</v>
      </c>
      <c r="E62">
        <v>2019</v>
      </c>
      <c r="F62">
        <v>2020</v>
      </c>
      <c r="G62">
        <v>2021</v>
      </c>
      <c r="H62">
        <v>2022</v>
      </c>
      <c r="I62">
        <v>2023</v>
      </c>
      <c r="K62" s="89" t="s">
        <v>185</v>
      </c>
      <c r="L62">
        <v>2016</v>
      </c>
      <c r="M62">
        <v>2017</v>
      </c>
      <c r="N62">
        <v>2018</v>
      </c>
      <c r="O62">
        <v>2019</v>
      </c>
      <c r="P62">
        <v>2020</v>
      </c>
      <c r="Q62">
        <v>2021</v>
      </c>
      <c r="R62">
        <v>2022</v>
      </c>
      <c r="S62">
        <v>2023</v>
      </c>
      <c r="U62" s="89" t="s">
        <v>185</v>
      </c>
      <c r="V62">
        <v>2016</v>
      </c>
      <c r="W62">
        <v>2017</v>
      </c>
      <c r="X62">
        <v>2018</v>
      </c>
      <c r="Y62">
        <v>2019</v>
      </c>
      <c r="Z62">
        <v>2020</v>
      </c>
      <c r="AA62">
        <v>2021</v>
      </c>
      <c r="AB62">
        <v>2022</v>
      </c>
      <c r="AC62">
        <v>2023</v>
      </c>
    </row>
    <row r="63" spans="1:29" x14ac:dyDescent="0.35">
      <c r="A63" s="87">
        <v>0</v>
      </c>
      <c r="C63">
        <v>1</v>
      </c>
      <c r="F63">
        <v>1</v>
      </c>
      <c r="G63">
        <v>1</v>
      </c>
      <c r="H63">
        <v>1</v>
      </c>
      <c r="K63" s="87">
        <v>0</v>
      </c>
      <c r="L63" s="80">
        <v>0</v>
      </c>
      <c r="M63" s="80">
        <v>0.05</v>
      </c>
      <c r="N63" s="80">
        <v>0</v>
      </c>
      <c r="O63" s="80">
        <v>0</v>
      </c>
      <c r="P63" s="80">
        <v>0.04</v>
      </c>
      <c r="Q63" s="80">
        <v>6.25E-2</v>
      </c>
      <c r="R63" s="80">
        <v>3.3333333333333333E-2</v>
      </c>
      <c r="S63" s="80">
        <v>0</v>
      </c>
      <c r="T63" s="80"/>
      <c r="U63" s="87">
        <v>0</v>
      </c>
      <c r="W63">
        <v>0</v>
      </c>
      <c r="Z63">
        <v>0</v>
      </c>
      <c r="AA63">
        <v>0</v>
      </c>
      <c r="AB63">
        <v>0</v>
      </c>
    </row>
    <row r="64" spans="1:29" x14ac:dyDescent="0.35">
      <c r="A64" s="87">
        <v>10</v>
      </c>
      <c r="B64">
        <v>29</v>
      </c>
      <c r="C64">
        <v>19</v>
      </c>
      <c r="D64">
        <v>8</v>
      </c>
      <c r="E64">
        <v>18</v>
      </c>
      <c r="F64">
        <v>24</v>
      </c>
      <c r="G64">
        <v>15</v>
      </c>
      <c r="H64">
        <v>27</v>
      </c>
      <c r="I64">
        <v>12</v>
      </c>
      <c r="K64" s="87">
        <v>10</v>
      </c>
      <c r="L64" s="80">
        <v>1</v>
      </c>
      <c r="M64" s="80">
        <v>0.95</v>
      </c>
      <c r="N64" s="80">
        <v>1</v>
      </c>
      <c r="O64" s="80">
        <v>0.94736842105263153</v>
      </c>
      <c r="P64" s="80">
        <v>0.96</v>
      </c>
      <c r="Q64" s="80">
        <v>0.9375</v>
      </c>
      <c r="R64" s="80">
        <v>0.9</v>
      </c>
      <c r="S64" s="80">
        <v>0.92307692307692313</v>
      </c>
      <c r="T64" s="80"/>
      <c r="U64" s="87">
        <v>10</v>
      </c>
      <c r="V64">
        <v>10</v>
      </c>
      <c r="W64">
        <v>10</v>
      </c>
      <c r="X64">
        <v>10</v>
      </c>
      <c r="Y64">
        <v>10</v>
      </c>
      <c r="Z64">
        <v>10</v>
      </c>
      <c r="AA64">
        <v>10</v>
      </c>
      <c r="AB64">
        <v>10</v>
      </c>
      <c r="AC64">
        <v>10</v>
      </c>
    </row>
    <row r="65" spans="1:29" x14ac:dyDescent="0.35">
      <c r="A65" s="87" t="s">
        <v>87</v>
      </c>
      <c r="E65">
        <v>1</v>
      </c>
      <c r="K65" s="87" t="s">
        <v>87</v>
      </c>
      <c r="L65" s="80">
        <v>0</v>
      </c>
      <c r="M65" s="80">
        <v>0</v>
      </c>
      <c r="N65" s="80">
        <v>0</v>
      </c>
      <c r="O65" s="80">
        <v>5.2631578947368418E-2</v>
      </c>
      <c r="P65" s="80">
        <v>0</v>
      </c>
      <c r="Q65" s="80">
        <v>0</v>
      </c>
      <c r="R65" s="80">
        <v>0</v>
      </c>
      <c r="S65" s="80">
        <v>0</v>
      </c>
      <c r="T65" s="80"/>
      <c r="U65" s="87" t="s">
        <v>87</v>
      </c>
      <c r="Y65" t="e">
        <v>#DIV/0!</v>
      </c>
    </row>
    <row r="66" spans="1:29" x14ac:dyDescent="0.35">
      <c r="A66" s="87" t="s">
        <v>54</v>
      </c>
      <c r="K66" s="87" t="s">
        <v>54</v>
      </c>
      <c r="L66" s="80">
        <v>0</v>
      </c>
      <c r="M66" s="80">
        <v>0</v>
      </c>
      <c r="N66" s="80">
        <v>0</v>
      </c>
      <c r="O66" s="80">
        <v>0</v>
      </c>
      <c r="P66" s="80">
        <v>0</v>
      </c>
      <c r="Q66" s="80">
        <v>0</v>
      </c>
      <c r="R66" s="80">
        <v>0</v>
      </c>
      <c r="S66" s="80">
        <v>0</v>
      </c>
      <c r="T66" s="80"/>
      <c r="U66" s="87" t="s">
        <v>54</v>
      </c>
    </row>
    <row r="67" spans="1:29" x14ac:dyDescent="0.35">
      <c r="A67" s="87">
        <v>5</v>
      </c>
      <c r="H67">
        <v>2</v>
      </c>
      <c r="I67">
        <v>1</v>
      </c>
      <c r="K67" s="87">
        <v>5</v>
      </c>
      <c r="L67" s="80">
        <v>0</v>
      </c>
      <c r="M67" s="80">
        <v>0</v>
      </c>
      <c r="N67" s="80">
        <v>0</v>
      </c>
      <c r="O67" s="80">
        <v>0</v>
      </c>
      <c r="P67" s="80">
        <v>0</v>
      </c>
      <c r="Q67" s="80">
        <v>0</v>
      </c>
      <c r="R67" s="80">
        <v>6.6666666666666666E-2</v>
      </c>
      <c r="S67" s="80">
        <v>7.6923076923076927E-2</v>
      </c>
      <c r="T67" s="80"/>
      <c r="U67" s="87">
        <v>5</v>
      </c>
      <c r="AB67">
        <v>5</v>
      </c>
      <c r="AC67">
        <v>5</v>
      </c>
    </row>
    <row r="68" spans="1:29" x14ac:dyDescent="0.35">
      <c r="A68" s="87" t="s">
        <v>29</v>
      </c>
      <c r="B68">
        <v>29</v>
      </c>
      <c r="C68">
        <v>20</v>
      </c>
      <c r="D68">
        <v>8</v>
      </c>
      <c r="E68">
        <v>19</v>
      </c>
      <c r="F68">
        <v>25</v>
      </c>
      <c r="G68">
        <v>16</v>
      </c>
      <c r="H68">
        <v>30</v>
      </c>
      <c r="I68">
        <v>13</v>
      </c>
      <c r="K68" s="87" t="s">
        <v>29</v>
      </c>
      <c r="L68" s="80">
        <v>1</v>
      </c>
      <c r="M68" s="80">
        <v>1</v>
      </c>
      <c r="N68" s="80">
        <v>1</v>
      </c>
      <c r="O68" s="80">
        <v>1</v>
      </c>
      <c r="P68" s="80">
        <v>1</v>
      </c>
      <c r="Q68" s="80">
        <v>1</v>
      </c>
      <c r="R68" s="80">
        <v>1</v>
      </c>
      <c r="S68" s="80">
        <v>1</v>
      </c>
      <c r="T68" s="80"/>
      <c r="U68" s="87" t="s">
        <v>29</v>
      </c>
      <c r="V68">
        <v>10</v>
      </c>
      <c r="W68">
        <v>9.5</v>
      </c>
      <c r="X68">
        <v>10</v>
      </c>
      <c r="Y68">
        <v>10</v>
      </c>
      <c r="Z68">
        <v>9.6</v>
      </c>
      <c r="AA68">
        <v>9.375</v>
      </c>
      <c r="AB68">
        <v>9.3333333333333339</v>
      </c>
      <c r="AC68">
        <v>9.615384615384615</v>
      </c>
    </row>
    <row r="70" spans="1:29" x14ac:dyDescent="0.35">
      <c r="A70" s="89" t="s">
        <v>95</v>
      </c>
      <c r="B70" s="89" t="s">
        <v>95</v>
      </c>
      <c r="K70" s="89" t="s">
        <v>95</v>
      </c>
      <c r="L70" s="89" t="s">
        <v>184</v>
      </c>
      <c r="U70" s="89" t="s">
        <v>62</v>
      </c>
      <c r="V70" s="89" t="s">
        <v>184</v>
      </c>
    </row>
    <row r="71" spans="1:29" x14ac:dyDescent="0.35">
      <c r="A71" s="89" t="s">
        <v>185</v>
      </c>
      <c r="B71">
        <v>2016</v>
      </c>
      <c r="C71">
        <v>2017</v>
      </c>
      <c r="D71">
        <v>2018</v>
      </c>
      <c r="E71">
        <v>2019</v>
      </c>
      <c r="F71">
        <v>2020</v>
      </c>
      <c r="G71">
        <v>2021</v>
      </c>
      <c r="H71">
        <v>2022</v>
      </c>
      <c r="I71">
        <v>2023</v>
      </c>
      <c r="K71" s="89" t="s">
        <v>185</v>
      </c>
      <c r="L71">
        <v>2016</v>
      </c>
      <c r="M71">
        <v>2017</v>
      </c>
      <c r="N71">
        <v>2018</v>
      </c>
      <c r="O71">
        <v>2019</v>
      </c>
      <c r="P71">
        <v>2020</v>
      </c>
      <c r="Q71">
        <v>2021</v>
      </c>
      <c r="R71">
        <v>2022</v>
      </c>
      <c r="S71">
        <v>2023</v>
      </c>
      <c r="U71" s="89" t="s">
        <v>185</v>
      </c>
      <c r="V71">
        <v>2016</v>
      </c>
      <c r="W71">
        <v>2017</v>
      </c>
      <c r="X71">
        <v>2018</v>
      </c>
      <c r="Y71">
        <v>2019</v>
      </c>
      <c r="Z71">
        <v>2020</v>
      </c>
      <c r="AA71">
        <v>2021</v>
      </c>
      <c r="AB71">
        <v>2022</v>
      </c>
      <c r="AC71">
        <v>2023</v>
      </c>
    </row>
    <row r="72" spans="1:29" x14ac:dyDescent="0.35">
      <c r="A72" s="87">
        <v>10</v>
      </c>
      <c r="B72">
        <v>2</v>
      </c>
      <c r="C72">
        <v>1</v>
      </c>
      <c r="E72">
        <v>3</v>
      </c>
      <c r="F72">
        <v>23</v>
      </c>
      <c r="G72">
        <v>13</v>
      </c>
      <c r="H72">
        <v>21</v>
      </c>
      <c r="I72">
        <v>10</v>
      </c>
      <c r="K72" s="87">
        <v>10</v>
      </c>
      <c r="L72" s="80">
        <v>8.3333333333333329E-2</v>
      </c>
      <c r="M72" s="80">
        <v>5.2631578947368418E-2</v>
      </c>
      <c r="N72" s="80">
        <v>0</v>
      </c>
      <c r="O72" s="80">
        <v>0.15</v>
      </c>
      <c r="P72" s="80">
        <v>1</v>
      </c>
      <c r="Q72" s="80">
        <v>0.8125</v>
      </c>
      <c r="R72" s="80">
        <v>0.80769230769230771</v>
      </c>
      <c r="S72" s="80">
        <v>1</v>
      </c>
      <c r="T72" s="80"/>
      <c r="U72" s="87">
        <v>10</v>
      </c>
      <c r="V72">
        <v>10</v>
      </c>
      <c r="W72">
        <v>10</v>
      </c>
      <c r="Y72">
        <v>10</v>
      </c>
      <c r="Z72">
        <v>10</v>
      </c>
      <c r="AA72">
        <v>10</v>
      </c>
      <c r="AB72">
        <v>10</v>
      </c>
      <c r="AC72">
        <v>10</v>
      </c>
    </row>
    <row r="73" spans="1:29" x14ac:dyDescent="0.35">
      <c r="A73" s="87" t="s">
        <v>177</v>
      </c>
      <c r="B73">
        <v>22</v>
      </c>
      <c r="C73">
        <v>18</v>
      </c>
      <c r="D73">
        <v>8</v>
      </c>
      <c r="E73">
        <v>16</v>
      </c>
      <c r="K73" s="87" t="s">
        <v>177</v>
      </c>
      <c r="L73" s="80">
        <v>0.91666666666666663</v>
      </c>
      <c r="M73" s="80">
        <v>0.94736842105263153</v>
      </c>
      <c r="N73" s="80">
        <v>1</v>
      </c>
      <c r="O73" s="80">
        <v>0.8</v>
      </c>
      <c r="P73" s="80">
        <v>0</v>
      </c>
      <c r="Q73" s="80">
        <v>0</v>
      </c>
      <c r="R73" s="80">
        <v>0</v>
      </c>
      <c r="S73" s="80">
        <v>0</v>
      </c>
      <c r="T73" s="80"/>
      <c r="U73" s="87" t="s">
        <v>177</v>
      </c>
      <c r="V73" t="e">
        <v>#DIV/0!</v>
      </c>
      <c r="W73" t="e">
        <v>#DIV/0!</v>
      </c>
      <c r="X73" t="e">
        <v>#DIV/0!</v>
      </c>
      <c r="Y73" t="e">
        <v>#DIV/0!</v>
      </c>
    </row>
    <row r="74" spans="1:29" x14ac:dyDescent="0.35">
      <c r="A74" s="87" t="s">
        <v>87</v>
      </c>
      <c r="E74">
        <v>1</v>
      </c>
      <c r="G74">
        <v>2</v>
      </c>
      <c r="K74" s="87" t="s">
        <v>87</v>
      </c>
      <c r="L74" s="80">
        <v>0</v>
      </c>
      <c r="M74" s="80">
        <v>0</v>
      </c>
      <c r="N74" s="80">
        <v>0</v>
      </c>
      <c r="O74" s="80">
        <v>0.05</v>
      </c>
      <c r="P74" s="80">
        <v>0</v>
      </c>
      <c r="Q74" s="80">
        <v>0.125</v>
      </c>
      <c r="R74" s="80">
        <v>0</v>
      </c>
      <c r="S74" s="80">
        <v>0</v>
      </c>
      <c r="T74" s="80"/>
      <c r="U74" s="87" t="s">
        <v>87</v>
      </c>
      <c r="Y74" t="e">
        <v>#DIV/0!</v>
      </c>
      <c r="AA74" t="e">
        <v>#DIV/0!</v>
      </c>
    </row>
    <row r="75" spans="1:29" x14ac:dyDescent="0.35">
      <c r="A75" s="87" t="s">
        <v>54</v>
      </c>
      <c r="K75" s="87" t="s">
        <v>54</v>
      </c>
      <c r="L75" s="80">
        <v>0</v>
      </c>
      <c r="M75" s="80">
        <v>0</v>
      </c>
      <c r="N75" s="80">
        <v>0</v>
      </c>
      <c r="O75" s="80">
        <v>0</v>
      </c>
      <c r="P75" s="80">
        <v>0</v>
      </c>
      <c r="Q75" s="80">
        <v>0</v>
      </c>
      <c r="R75" s="80">
        <v>0</v>
      </c>
      <c r="S75" s="80">
        <v>0</v>
      </c>
      <c r="T75" s="80"/>
      <c r="U75" s="87" t="s">
        <v>54</v>
      </c>
    </row>
    <row r="76" spans="1:29" x14ac:dyDescent="0.35">
      <c r="A76" s="87">
        <v>0</v>
      </c>
      <c r="G76">
        <v>1</v>
      </c>
      <c r="K76" s="87">
        <v>0</v>
      </c>
      <c r="L76" s="80">
        <v>0</v>
      </c>
      <c r="M76" s="80">
        <v>0</v>
      </c>
      <c r="N76" s="80">
        <v>0</v>
      </c>
      <c r="O76" s="80">
        <v>0</v>
      </c>
      <c r="P76" s="80">
        <v>0</v>
      </c>
      <c r="Q76" s="80">
        <v>6.25E-2</v>
      </c>
      <c r="R76" s="80">
        <v>0</v>
      </c>
      <c r="S76" s="80">
        <v>0</v>
      </c>
      <c r="T76" s="80"/>
      <c r="U76" s="87">
        <v>0</v>
      </c>
      <c r="AA76">
        <v>0</v>
      </c>
    </row>
    <row r="77" spans="1:29" x14ac:dyDescent="0.35">
      <c r="A77" s="87">
        <v>5</v>
      </c>
      <c r="H77">
        <v>5</v>
      </c>
      <c r="K77" s="87">
        <v>5</v>
      </c>
      <c r="L77" s="80">
        <v>0</v>
      </c>
      <c r="M77" s="80">
        <v>0</v>
      </c>
      <c r="N77" s="80">
        <v>0</v>
      </c>
      <c r="O77" s="80">
        <v>0</v>
      </c>
      <c r="P77" s="80">
        <v>0</v>
      </c>
      <c r="Q77" s="80">
        <v>0</v>
      </c>
      <c r="R77" s="80">
        <v>0.19230769230769232</v>
      </c>
      <c r="S77" s="80">
        <v>0</v>
      </c>
      <c r="T77" s="80"/>
      <c r="U77" s="87">
        <v>5</v>
      </c>
      <c r="AB77">
        <v>5</v>
      </c>
    </row>
    <row r="78" spans="1:29" x14ac:dyDescent="0.35">
      <c r="A78" s="87" t="s">
        <v>29</v>
      </c>
      <c r="B78">
        <v>24</v>
      </c>
      <c r="C78">
        <v>19</v>
      </c>
      <c r="D78">
        <v>8</v>
      </c>
      <c r="E78">
        <v>20</v>
      </c>
      <c r="F78">
        <v>23</v>
      </c>
      <c r="G78">
        <v>16</v>
      </c>
      <c r="H78">
        <v>26</v>
      </c>
      <c r="I78">
        <v>10</v>
      </c>
      <c r="K78" s="87" t="s">
        <v>29</v>
      </c>
      <c r="L78" s="80">
        <v>1</v>
      </c>
      <c r="M78" s="80">
        <v>1</v>
      </c>
      <c r="N78" s="80">
        <v>1</v>
      </c>
      <c r="O78" s="80">
        <v>1</v>
      </c>
      <c r="P78" s="80">
        <v>1</v>
      </c>
      <c r="Q78" s="80">
        <v>1</v>
      </c>
      <c r="R78" s="80">
        <v>1</v>
      </c>
      <c r="S78" s="80">
        <v>1</v>
      </c>
      <c r="T78" s="80"/>
      <c r="U78" s="87" t="s">
        <v>29</v>
      </c>
      <c r="V78">
        <v>10</v>
      </c>
      <c r="W78">
        <v>10</v>
      </c>
      <c r="X78" t="e">
        <v>#DIV/0!</v>
      </c>
      <c r="Y78">
        <v>10</v>
      </c>
      <c r="Z78">
        <v>10</v>
      </c>
      <c r="AA78">
        <v>9.2857142857142865</v>
      </c>
      <c r="AB78">
        <v>9.0384615384615383</v>
      </c>
      <c r="AC78">
        <v>10</v>
      </c>
    </row>
    <row r="79" spans="1:29" x14ac:dyDescent="0.35">
      <c r="A79" s="87"/>
      <c r="K79" s="87"/>
      <c r="L79" s="80"/>
      <c r="M79" s="80"/>
      <c r="N79" s="80"/>
      <c r="O79" s="80"/>
      <c r="P79" s="80"/>
      <c r="Q79" s="80"/>
      <c r="R79" s="80"/>
      <c r="U79" s="87"/>
    </row>
    <row r="80" spans="1:29" x14ac:dyDescent="0.35">
      <c r="A80" s="89" t="s">
        <v>96</v>
      </c>
      <c r="B80" s="89" t="s">
        <v>96</v>
      </c>
      <c r="K80" s="89" t="s">
        <v>96</v>
      </c>
      <c r="L80" s="89" t="s">
        <v>184</v>
      </c>
      <c r="U80" s="89" t="s">
        <v>38</v>
      </c>
      <c r="V80" s="89" t="s">
        <v>184</v>
      </c>
    </row>
    <row r="81" spans="1:29" x14ac:dyDescent="0.35">
      <c r="A81" s="89" t="s">
        <v>185</v>
      </c>
      <c r="B81">
        <v>2016</v>
      </c>
      <c r="C81">
        <v>2017</v>
      </c>
      <c r="D81">
        <v>2018</v>
      </c>
      <c r="E81">
        <v>2019</v>
      </c>
      <c r="F81">
        <v>2020</v>
      </c>
      <c r="G81">
        <v>2021</v>
      </c>
      <c r="H81">
        <v>2022</v>
      </c>
      <c r="I81">
        <v>2023</v>
      </c>
      <c r="K81" s="89" t="s">
        <v>185</v>
      </c>
      <c r="L81">
        <v>2016</v>
      </c>
      <c r="M81">
        <v>2017</v>
      </c>
      <c r="N81">
        <v>2018</v>
      </c>
      <c r="O81">
        <v>2019</v>
      </c>
      <c r="P81">
        <v>2020</v>
      </c>
      <c r="Q81">
        <v>2021</v>
      </c>
      <c r="R81">
        <v>2022</v>
      </c>
      <c r="S81">
        <v>2023</v>
      </c>
      <c r="U81" s="89" t="s">
        <v>185</v>
      </c>
      <c r="V81">
        <v>2016</v>
      </c>
      <c r="W81">
        <v>2017</v>
      </c>
      <c r="X81">
        <v>2018</v>
      </c>
      <c r="Y81">
        <v>2019</v>
      </c>
      <c r="Z81">
        <v>2020</v>
      </c>
      <c r="AA81">
        <v>2021</v>
      </c>
      <c r="AB81">
        <v>2022</v>
      </c>
      <c r="AC81">
        <v>2023</v>
      </c>
    </row>
    <row r="82" spans="1:29" x14ac:dyDescent="0.35">
      <c r="A82" s="87">
        <v>10</v>
      </c>
      <c r="B82">
        <v>1</v>
      </c>
      <c r="C82">
        <v>4</v>
      </c>
      <c r="D82">
        <v>1</v>
      </c>
      <c r="F82">
        <v>22</v>
      </c>
      <c r="G82">
        <v>13</v>
      </c>
      <c r="H82">
        <v>22</v>
      </c>
      <c r="I82">
        <v>12</v>
      </c>
      <c r="K82" s="87">
        <v>10</v>
      </c>
      <c r="L82" s="80">
        <v>3.7037037037037035E-2</v>
      </c>
      <c r="M82" s="80">
        <v>0.2</v>
      </c>
      <c r="N82" s="80">
        <v>0.125</v>
      </c>
      <c r="O82" s="80">
        <v>0</v>
      </c>
      <c r="P82" s="80">
        <v>0.95652173913043481</v>
      </c>
      <c r="Q82" s="80">
        <v>0.8125</v>
      </c>
      <c r="R82" s="80">
        <v>0.81481481481481477</v>
      </c>
      <c r="S82" s="80">
        <v>1</v>
      </c>
      <c r="T82" s="80"/>
      <c r="U82" s="87">
        <v>10</v>
      </c>
      <c r="V82">
        <v>10</v>
      </c>
      <c r="W82">
        <v>10</v>
      </c>
      <c r="X82">
        <v>10</v>
      </c>
      <c r="Z82">
        <v>10</v>
      </c>
      <c r="AA82">
        <v>10</v>
      </c>
      <c r="AB82">
        <v>10</v>
      </c>
      <c r="AC82">
        <v>10</v>
      </c>
    </row>
    <row r="83" spans="1:29" x14ac:dyDescent="0.35">
      <c r="A83" s="87" t="s">
        <v>177</v>
      </c>
      <c r="B83">
        <v>26</v>
      </c>
      <c r="C83">
        <v>16</v>
      </c>
      <c r="D83">
        <v>7</v>
      </c>
      <c r="E83">
        <v>16</v>
      </c>
      <c r="F83">
        <v>1</v>
      </c>
      <c r="K83" s="87" t="s">
        <v>177</v>
      </c>
      <c r="L83" s="80">
        <v>0.96296296296296291</v>
      </c>
      <c r="M83" s="80">
        <v>0.8</v>
      </c>
      <c r="N83" s="80">
        <v>0.875</v>
      </c>
      <c r="O83" s="80">
        <v>0.94117647058823528</v>
      </c>
      <c r="P83" s="80">
        <v>4.3478260869565216E-2</v>
      </c>
      <c r="Q83" s="80">
        <v>0</v>
      </c>
      <c r="R83" s="80">
        <v>0</v>
      </c>
      <c r="S83" s="80">
        <v>0</v>
      </c>
      <c r="T83" s="80"/>
      <c r="U83" s="87" t="s">
        <v>177</v>
      </c>
      <c r="V83" t="e">
        <v>#DIV/0!</v>
      </c>
      <c r="W83" t="e">
        <v>#DIV/0!</v>
      </c>
      <c r="X83" t="e">
        <v>#DIV/0!</v>
      </c>
      <c r="Y83" t="e">
        <v>#DIV/0!</v>
      </c>
      <c r="Z83" t="e">
        <v>#DIV/0!</v>
      </c>
    </row>
    <row r="84" spans="1:29" x14ac:dyDescent="0.35">
      <c r="A84" s="87" t="s">
        <v>87</v>
      </c>
      <c r="E84">
        <v>1</v>
      </c>
      <c r="G84">
        <v>3</v>
      </c>
      <c r="K84" s="87" t="s">
        <v>87</v>
      </c>
      <c r="L84" s="80">
        <v>0</v>
      </c>
      <c r="M84" s="80">
        <v>0</v>
      </c>
      <c r="N84" s="80">
        <v>0</v>
      </c>
      <c r="O84" s="80">
        <v>5.8823529411764705E-2</v>
      </c>
      <c r="P84" s="80">
        <v>0</v>
      </c>
      <c r="Q84" s="80">
        <v>0.1875</v>
      </c>
      <c r="R84" s="80">
        <v>0</v>
      </c>
      <c r="S84" s="80">
        <v>0</v>
      </c>
      <c r="T84" s="80"/>
      <c r="U84" s="87" t="s">
        <v>87</v>
      </c>
      <c r="Y84" t="e">
        <v>#DIV/0!</v>
      </c>
      <c r="AA84" t="e">
        <v>#DIV/0!</v>
      </c>
    </row>
    <row r="85" spans="1:29" x14ac:dyDescent="0.35">
      <c r="A85" s="87" t="s">
        <v>54</v>
      </c>
      <c r="K85" s="87" t="s">
        <v>54</v>
      </c>
      <c r="L85" s="80">
        <v>0</v>
      </c>
      <c r="M85" s="80">
        <v>0</v>
      </c>
      <c r="N85" s="80">
        <v>0</v>
      </c>
      <c r="O85" s="80">
        <v>0</v>
      </c>
      <c r="P85" s="80">
        <v>0</v>
      </c>
      <c r="Q85" s="80">
        <v>0</v>
      </c>
      <c r="R85" s="80">
        <v>0</v>
      </c>
      <c r="S85" s="80">
        <v>0</v>
      </c>
      <c r="T85" s="80"/>
      <c r="U85" s="87" t="s">
        <v>54</v>
      </c>
    </row>
    <row r="86" spans="1:29" x14ac:dyDescent="0.35">
      <c r="A86" s="87">
        <v>5</v>
      </c>
      <c r="H86">
        <v>5</v>
      </c>
      <c r="K86" s="87">
        <v>5</v>
      </c>
      <c r="L86" s="80">
        <v>0</v>
      </c>
      <c r="M86" s="80">
        <v>0</v>
      </c>
      <c r="N86" s="80">
        <v>0</v>
      </c>
      <c r="O86" s="80">
        <v>0</v>
      </c>
      <c r="P86" s="80">
        <v>0</v>
      </c>
      <c r="Q86" s="80">
        <v>0</v>
      </c>
      <c r="R86" s="80">
        <v>0.18518518518518517</v>
      </c>
      <c r="S86" s="80">
        <v>0</v>
      </c>
      <c r="T86" s="80"/>
      <c r="U86" s="87">
        <v>5</v>
      </c>
      <c r="AB86">
        <v>5</v>
      </c>
    </row>
    <row r="87" spans="1:29" x14ac:dyDescent="0.35">
      <c r="A87" s="87" t="s">
        <v>29</v>
      </c>
      <c r="B87">
        <v>27</v>
      </c>
      <c r="C87">
        <v>20</v>
      </c>
      <c r="D87">
        <v>8</v>
      </c>
      <c r="E87">
        <v>17</v>
      </c>
      <c r="F87">
        <v>23</v>
      </c>
      <c r="G87">
        <v>16</v>
      </c>
      <c r="H87">
        <v>27</v>
      </c>
      <c r="I87">
        <v>12</v>
      </c>
      <c r="K87" s="87" t="s">
        <v>29</v>
      </c>
      <c r="L87" s="80">
        <v>1</v>
      </c>
      <c r="M87" s="80">
        <v>1</v>
      </c>
      <c r="N87" s="80">
        <v>1</v>
      </c>
      <c r="O87" s="80">
        <v>1</v>
      </c>
      <c r="P87" s="80">
        <v>1</v>
      </c>
      <c r="Q87" s="80">
        <v>1</v>
      </c>
      <c r="R87" s="80">
        <v>1</v>
      </c>
      <c r="S87" s="80">
        <v>1</v>
      </c>
      <c r="T87" s="80"/>
      <c r="U87" s="87" t="s">
        <v>29</v>
      </c>
      <c r="V87">
        <v>10</v>
      </c>
      <c r="W87">
        <v>10</v>
      </c>
      <c r="X87">
        <v>10</v>
      </c>
      <c r="Y87" t="e">
        <v>#DIV/0!</v>
      </c>
      <c r="Z87">
        <v>10</v>
      </c>
      <c r="AA87">
        <v>10</v>
      </c>
      <c r="AB87">
        <v>9.0740740740740744</v>
      </c>
      <c r="AC87">
        <v>10</v>
      </c>
    </row>
    <row r="89" spans="1:29" x14ac:dyDescent="0.35">
      <c r="A89" s="89" t="s">
        <v>97</v>
      </c>
      <c r="B89" s="89" t="s">
        <v>97</v>
      </c>
      <c r="K89" s="89" t="s">
        <v>97</v>
      </c>
      <c r="L89" s="89" t="s">
        <v>184</v>
      </c>
      <c r="U89" s="89" t="s">
        <v>60</v>
      </c>
      <c r="V89" s="89" t="s">
        <v>184</v>
      </c>
    </row>
    <row r="90" spans="1:29" x14ac:dyDescent="0.35">
      <c r="A90" s="89" t="s">
        <v>185</v>
      </c>
      <c r="B90">
        <v>2016</v>
      </c>
      <c r="C90">
        <v>2017</v>
      </c>
      <c r="D90">
        <v>2018</v>
      </c>
      <c r="E90">
        <v>2019</v>
      </c>
      <c r="F90">
        <v>2020</v>
      </c>
      <c r="G90">
        <v>2021</v>
      </c>
      <c r="H90">
        <v>2022</v>
      </c>
      <c r="I90">
        <v>2023</v>
      </c>
      <c r="K90" s="89" t="s">
        <v>185</v>
      </c>
      <c r="L90">
        <v>2016</v>
      </c>
      <c r="M90">
        <v>2017</v>
      </c>
      <c r="N90">
        <v>2018</v>
      </c>
      <c r="O90">
        <v>2019</v>
      </c>
      <c r="P90">
        <v>2020</v>
      </c>
      <c r="Q90">
        <v>2021</v>
      </c>
      <c r="R90">
        <v>2022</v>
      </c>
      <c r="S90">
        <v>2023</v>
      </c>
      <c r="U90" s="89" t="s">
        <v>185</v>
      </c>
      <c r="V90">
        <v>2016</v>
      </c>
      <c r="W90">
        <v>2017</v>
      </c>
      <c r="X90">
        <v>2018</v>
      </c>
      <c r="Y90">
        <v>2019</v>
      </c>
      <c r="Z90">
        <v>2020</v>
      </c>
      <c r="AA90">
        <v>2021</v>
      </c>
      <c r="AB90">
        <v>2022</v>
      </c>
      <c r="AC90">
        <v>2023</v>
      </c>
    </row>
    <row r="91" spans="1:29" x14ac:dyDescent="0.35">
      <c r="A91" s="87">
        <v>0</v>
      </c>
      <c r="B91">
        <v>1</v>
      </c>
      <c r="C91">
        <v>3</v>
      </c>
      <c r="H91">
        <v>3</v>
      </c>
      <c r="K91" s="87">
        <v>0</v>
      </c>
      <c r="L91" s="80">
        <v>3.5714285714285712E-2</v>
      </c>
      <c r="M91" s="80">
        <v>0.16666666666666666</v>
      </c>
      <c r="N91" s="80">
        <v>0</v>
      </c>
      <c r="O91" s="80">
        <v>0</v>
      </c>
      <c r="P91" s="80">
        <v>0</v>
      </c>
      <c r="Q91" s="80">
        <v>0</v>
      </c>
      <c r="R91" s="80">
        <v>0.10344827586206896</v>
      </c>
      <c r="S91" s="80">
        <v>0</v>
      </c>
      <c r="T91" s="80"/>
      <c r="U91" s="87">
        <v>0</v>
      </c>
      <c r="V91">
        <v>0</v>
      </c>
      <c r="W91">
        <v>0</v>
      </c>
      <c r="AB91">
        <v>0</v>
      </c>
    </row>
    <row r="92" spans="1:29" x14ac:dyDescent="0.35">
      <c r="A92" s="87">
        <v>10</v>
      </c>
      <c r="B92">
        <v>1</v>
      </c>
      <c r="C92">
        <v>1</v>
      </c>
      <c r="D92">
        <v>1</v>
      </c>
      <c r="F92">
        <v>26</v>
      </c>
      <c r="G92">
        <v>16</v>
      </c>
      <c r="H92">
        <v>25</v>
      </c>
      <c r="I92">
        <v>10</v>
      </c>
      <c r="K92" s="87">
        <v>10</v>
      </c>
      <c r="L92" s="80">
        <v>3.5714285714285712E-2</v>
      </c>
      <c r="M92" s="80">
        <v>5.5555555555555552E-2</v>
      </c>
      <c r="N92" s="80">
        <v>0.125</v>
      </c>
      <c r="O92" s="80">
        <v>0</v>
      </c>
      <c r="P92" s="80">
        <v>1</v>
      </c>
      <c r="Q92" s="80">
        <v>1</v>
      </c>
      <c r="R92" s="80">
        <v>0.86206896551724133</v>
      </c>
      <c r="S92" s="80">
        <v>0.76923076923076927</v>
      </c>
      <c r="T92" s="80"/>
      <c r="U92" s="87">
        <v>10</v>
      </c>
      <c r="V92">
        <v>10</v>
      </c>
      <c r="W92">
        <v>10</v>
      </c>
      <c r="X92">
        <v>10</v>
      </c>
      <c r="Z92">
        <v>10</v>
      </c>
      <c r="AA92">
        <v>10</v>
      </c>
      <c r="AB92">
        <v>10</v>
      </c>
      <c r="AC92">
        <v>10</v>
      </c>
    </row>
    <row r="93" spans="1:29" x14ac:dyDescent="0.35">
      <c r="A93" s="87" t="s">
        <v>177</v>
      </c>
      <c r="B93">
        <v>26</v>
      </c>
      <c r="C93">
        <v>14</v>
      </c>
      <c r="D93">
        <v>7</v>
      </c>
      <c r="E93">
        <v>18</v>
      </c>
      <c r="K93" s="87" t="s">
        <v>177</v>
      </c>
      <c r="L93" s="80">
        <v>0.9285714285714286</v>
      </c>
      <c r="M93" s="80">
        <v>0.77777777777777779</v>
      </c>
      <c r="N93" s="80">
        <v>0.875</v>
      </c>
      <c r="O93" s="80">
        <v>0.94736842105263153</v>
      </c>
      <c r="P93" s="80">
        <v>0</v>
      </c>
      <c r="Q93" s="80">
        <v>0</v>
      </c>
      <c r="R93" s="80">
        <v>0</v>
      </c>
      <c r="S93" s="80">
        <v>0</v>
      </c>
      <c r="T93" s="80"/>
      <c r="U93" s="87" t="s">
        <v>177</v>
      </c>
      <c r="V93" t="e">
        <v>#DIV/0!</v>
      </c>
      <c r="W93" t="e">
        <v>#DIV/0!</v>
      </c>
      <c r="X93" t="e">
        <v>#DIV/0!</v>
      </c>
      <c r="Y93" t="e">
        <v>#DIV/0!</v>
      </c>
    </row>
    <row r="94" spans="1:29" x14ac:dyDescent="0.35">
      <c r="A94" s="87" t="s">
        <v>87</v>
      </c>
      <c r="E94">
        <v>1</v>
      </c>
      <c r="K94" s="87" t="s">
        <v>87</v>
      </c>
      <c r="L94" s="80">
        <v>0</v>
      </c>
      <c r="M94" s="80">
        <v>0</v>
      </c>
      <c r="N94" s="80">
        <v>0</v>
      </c>
      <c r="O94" s="80">
        <v>5.2631578947368418E-2</v>
      </c>
      <c r="P94" s="80">
        <v>0</v>
      </c>
      <c r="Q94" s="80">
        <v>0</v>
      </c>
      <c r="R94" s="80">
        <v>0</v>
      </c>
      <c r="S94" s="80">
        <v>0</v>
      </c>
      <c r="T94" s="80"/>
      <c r="U94" s="87" t="s">
        <v>87</v>
      </c>
      <c r="Y94" t="e">
        <v>#DIV/0!</v>
      </c>
    </row>
    <row r="95" spans="1:29" x14ac:dyDescent="0.35">
      <c r="A95" s="87" t="s">
        <v>54</v>
      </c>
      <c r="K95" s="87" t="s">
        <v>54</v>
      </c>
      <c r="L95" s="80">
        <v>0</v>
      </c>
      <c r="M95" s="80">
        <v>0</v>
      </c>
      <c r="N95" s="80">
        <v>0</v>
      </c>
      <c r="O95" s="80">
        <v>0</v>
      </c>
      <c r="P95" s="80">
        <v>0</v>
      </c>
      <c r="Q95" s="80">
        <v>0</v>
      </c>
      <c r="R95" s="80">
        <v>0</v>
      </c>
      <c r="S95" s="80">
        <v>0</v>
      </c>
      <c r="T95" s="80"/>
      <c r="U95" s="87" t="s">
        <v>54</v>
      </c>
    </row>
    <row r="96" spans="1:29" x14ac:dyDescent="0.35">
      <c r="A96" s="87">
        <v>5</v>
      </c>
      <c r="H96">
        <v>1</v>
      </c>
      <c r="I96">
        <v>3</v>
      </c>
      <c r="K96" s="87">
        <v>5</v>
      </c>
      <c r="L96" s="80">
        <v>0</v>
      </c>
      <c r="M96" s="80">
        <v>0</v>
      </c>
      <c r="N96" s="80">
        <v>0</v>
      </c>
      <c r="O96" s="80">
        <v>0</v>
      </c>
      <c r="P96" s="80">
        <v>0</v>
      </c>
      <c r="Q96" s="80">
        <v>0</v>
      </c>
      <c r="R96" s="80">
        <v>3.4482758620689655E-2</v>
      </c>
      <c r="S96" s="80">
        <v>0.23076923076923078</v>
      </c>
      <c r="T96" s="80"/>
      <c r="U96" s="87">
        <v>5</v>
      </c>
      <c r="AB96">
        <v>5</v>
      </c>
      <c r="AC96">
        <v>5</v>
      </c>
    </row>
    <row r="97" spans="1:29" x14ac:dyDescent="0.35">
      <c r="A97" s="87" t="s">
        <v>29</v>
      </c>
      <c r="B97">
        <v>28</v>
      </c>
      <c r="C97">
        <v>18</v>
      </c>
      <c r="D97">
        <v>8</v>
      </c>
      <c r="E97">
        <v>19</v>
      </c>
      <c r="F97">
        <v>26</v>
      </c>
      <c r="G97">
        <v>16</v>
      </c>
      <c r="H97">
        <v>29</v>
      </c>
      <c r="I97">
        <v>13</v>
      </c>
      <c r="K97" s="87" t="s">
        <v>29</v>
      </c>
      <c r="L97" s="80">
        <v>1</v>
      </c>
      <c r="M97" s="80">
        <v>1</v>
      </c>
      <c r="N97" s="80">
        <v>1</v>
      </c>
      <c r="O97" s="80">
        <v>1</v>
      </c>
      <c r="P97" s="80">
        <v>1</v>
      </c>
      <c r="Q97" s="80">
        <v>1</v>
      </c>
      <c r="R97" s="80">
        <v>1</v>
      </c>
      <c r="S97" s="80">
        <v>1</v>
      </c>
      <c r="T97" s="80"/>
      <c r="U97" s="87" t="s">
        <v>29</v>
      </c>
      <c r="V97">
        <v>5</v>
      </c>
      <c r="W97">
        <v>2.5</v>
      </c>
      <c r="X97">
        <v>10</v>
      </c>
      <c r="Y97" t="e">
        <v>#DIV/0!</v>
      </c>
      <c r="Z97">
        <v>10</v>
      </c>
      <c r="AA97">
        <v>10</v>
      </c>
      <c r="AB97">
        <v>8.7931034482758612</v>
      </c>
      <c r="AC97">
        <v>8.8461538461538467</v>
      </c>
    </row>
    <row r="99" spans="1:29" x14ac:dyDescent="0.35">
      <c r="A99" s="89" t="s">
        <v>98</v>
      </c>
      <c r="B99" s="89" t="s">
        <v>98</v>
      </c>
      <c r="K99" s="89" t="s">
        <v>98</v>
      </c>
      <c r="L99" s="89" t="s">
        <v>184</v>
      </c>
      <c r="U99" s="89" t="s">
        <v>112</v>
      </c>
      <c r="V99" s="89" t="s">
        <v>184</v>
      </c>
    </row>
    <row r="100" spans="1:29" x14ac:dyDescent="0.35">
      <c r="A100" s="89" t="s">
        <v>185</v>
      </c>
      <c r="B100">
        <v>2016</v>
      </c>
      <c r="C100">
        <v>2017</v>
      </c>
      <c r="D100">
        <v>2018</v>
      </c>
      <c r="E100">
        <v>2019</v>
      </c>
      <c r="F100">
        <v>2020</v>
      </c>
      <c r="G100">
        <v>2021</v>
      </c>
      <c r="H100">
        <v>2022</v>
      </c>
      <c r="I100">
        <v>2023</v>
      </c>
      <c r="K100" s="89" t="s">
        <v>185</v>
      </c>
      <c r="L100">
        <v>2016</v>
      </c>
      <c r="M100">
        <v>2017</v>
      </c>
      <c r="N100">
        <v>2018</v>
      </c>
      <c r="O100">
        <v>2019</v>
      </c>
      <c r="P100">
        <v>2020</v>
      </c>
      <c r="Q100">
        <v>2021</v>
      </c>
      <c r="R100">
        <v>2022</v>
      </c>
      <c r="S100">
        <v>2023</v>
      </c>
      <c r="U100" s="89" t="s">
        <v>185</v>
      </c>
      <c r="V100">
        <v>2016</v>
      </c>
      <c r="W100">
        <v>2017</v>
      </c>
      <c r="X100">
        <v>2018</v>
      </c>
      <c r="Y100">
        <v>2019</v>
      </c>
      <c r="Z100">
        <v>2020</v>
      </c>
      <c r="AA100">
        <v>2021</v>
      </c>
      <c r="AB100">
        <v>2022</v>
      </c>
      <c r="AC100">
        <v>2023</v>
      </c>
    </row>
    <row r="101" spans="1:29" x14ac:dyDescent="0.35">
      <c r="A101" s="87">
        <v>10</v>
      </c>
      <c r="B101">
        <v>1</v>
      </c>
      <c r="C101">
        <v>2</v>
      </c>
      <c r="E101">
        <v>4</v>
      </c>
      <c r="F101">
        <v>24</v>
      </c>
      <c r="G101">
        <v>14</v>
      </c>
      <c r="H101">
        <v>22</v>
      </c>
      <c r="I101">
        <v>12</v>
      </c>
      <c r="K101" s="87">
        <v>10</v>
      </c>
      <c r="L101" s="80">
        <v>3.4482758620689655E-2</v>
      </c>
      <c r="M101" s="80">
        <v>0.10526315789473684</v>
      </c>
      <c r="N101" s="80">
        <v>0</v>
      </c>
      <c r="O101" s="80">
        <v>0.2</v>
      </c>
      <c r="P101" s="80">
        <v>0.96</v>
      </c>
      <c r="Q101" s="80">
        <v>0.875</v>
      </c>
      <c r="R101" s="80">
        <v>0.84615384615384615</v>
      </c>
      <c r="S101" s="80">
        <v>1</v>
      </c>
      <c r="T101" s="80"/>
      <c r="U101" s="87">
        <v>10</v>
      </c>
      <c r="V101">
        <v>10</v>
      </c>
      <c r="W101">
        <v>10</v>
      </c>
      <c r="Y101">
        <v>10</v>
      </c>
      <c r="Z101">
        <v>10</v>
      </c>
      <c r="AA101">
        <v>10</v>
      </c>
      <c r="AB101">
        <v>10</v>
      </c>
      <c r="AC101">
        <v>10</v>
      </c>
    </row>
    <row r="102" spans="1:29" x14ac:dyDescent="0.35">
      <c r="A102" s="87" t="s">
        <v>177</v>
      </c>
      <c r="B102">
        <v>28</v>
      </c>
      <c r="C102">
        <v>17</v>
      </c>
      <c r="D102">
        <v>9</v>
      </c>
      <c r="E102">
        <v>15</v>
      </c>
      <c r="F102">
        <v>1</v>
      </c>
      <c r="K102" s="87" t="s">
        <v>177</v>
      </c>
      <c r="L102" s="80">
        <v>0.96551724137931039</v>
      </c>
      <c r="M102" s="80">
        <v>0.89473684210526316</v>
      </c>
      <c r="N102" s="80">
        <v>1</v>
      </c>
      <c r="O102" s="80">
        <v>0.75</v>
      </c>
      <c r="P102" s="80">
        <v>0.04</v>
      </c>
      <c r="Q102" s="80">
        <v>0</v>
      </c>
      <c r="R102" s="80">
        <v>0</v>
      </c>
      <c r="S102" s="80">
        <v>0</v>
      </c>
      <c r="T102" s="80"/>
      <c r="U102" s="87" t="s">
        <v>177</v>
      </c>
      <c r="V102" t="e">
        <v>#DIV/0!</v>
      </c>
      <c r="W102" t="e">
        <v>#DIV/0!</v>
      </c>
      <c r="X102" t="e">
        <v>#DIV/0!</v>
      </c>
      <c r="Y102" t="e">
        <v>#DIV/0!</v>
      </c>
      <c r="Z102" t="e">
        <v>#DIV/0!</v>
      </c>
    </row>
    <row r="103" spans="1:29" x14ac:dyDescent="0.35">
      <c r="A103" s="87" t="s">
        <v>87</v>
      </c>
      <c r="E103">
        <v>1</v>
      </c>
      <c r="G103">
        <v>2</v>
      </c>
      <c r="K103" s="87" t="s">
        <v>87</v>
      </c>
      <c r="L103" s="80">
        <v>0</v>
      </c>
      <c r="M103" s="80">
        <v>0</v>
      </c>
      <c r="N103" s="80">
        <v>0</v>
      </c>
      <c r="O103" s="80">
        <v>0.05</v>
      </c>
      <c r="P103" s="80">
        <v>0</v>
      </c>
      <c r="Q103" s="80">
        <v>0.125</v>
      </c>
      <c r="R103" s="80">
        <v>0</v>
      </c>
      <c r="S103" s="80">
        <v>0</v>
      </c>
      <c r="T103" s="80"/>
      <c r="U103" s="87" t="s">
        <v>87</v>
      </c>
      <c r="Y103" t="e">
        <v>#DIV/0!</v>
      </c>
      <c r="AA103" t="e">
        <v>#DIV/0!</v>
      </c>
    </row>
    <row r="104" spans="1:29" x14ac:dyDescent="0.35">
      <c r="A104" s="87" t="s">
        <v>54</v>
      </c>
      <c r="K104" s="87" t="s">
        <v>54</v>
      </c>
      <c r="L104" s="80">
        <v>0</v>
      </c>
      <c r="M104" s="80">
        <v>0</v>
      </c>
      <c r="N104" s="80">
        <v>0</v>
      </c>
      <c r="O104" s="80">
        <v>0</v>
      </c>
      <c r="P104" s="80">
        <v>0</v>
      </c>
      <c r="Q104" s="80">
        <v>0</v>
      </c>
      <c r="R104" s="80">
        <v>0</v>
      </c>
      <c r="S104" s="80">
        <v>0</v>
      </c>
      <c r="T104" s="80"/>
      <c r="U104" s="87" t="s">
        <v>54</v>
      </c>
    </row>
    <row r="105" spans="1:29" x14ac:dyDescent="0.35">
      <c r="A105" s="87">
        <v>0</v>
      </c>
      <c r="H105">
        <v>1</v>
      </c>
      <c r="K105" s="87">
        <v>0</v>
      </c>
      <c r="L105" s="80">
        <v>0</v>
      </c>
      <c r="M105" s="80">
        <v>0</v>
      </c>
      <c r="N105" s="80">
        <v>0</v>
      </c>
      <c r="O105" s="80">
        <v>0</v>
      </c>
      <c r="P105" s="80">
        <v>0</v>
      </c>
      <c r="Q105" s="80">
        <v>0</v>
      </c>
      <c r="R105" s="80">
        <v>3.8461538461538464E-2</v>
      </c>
      <c r="S105" s="80">
        <v>0</v>
      </c>
      <c r="T105" s="80"/>
      <c r="U105" s="87">
        <v>0</v>
      </c>
      <c r="AB105">
        <v>0</v>
      </c>
    </row>
    <row r="106" spans="1:29" x14ac:dyDescent="0.35">
      <c r="A106" s="87">
        <v>5</v>
      </c>
      <c r="H106">
        <v>3</v>
      </c>
      <c r="K106" s="87">
        <v>5</v>
      </c>
      <c r="L106" s="80">
        <v>0</v>
      </c>
      <c r="M106" s="80">
        <v>0</v>
      </c>
      <c r="N106" s="80">
        <v>0</v>
      </c>
      <c r="O106" s="80">
        <v>0</v>
      </c>
      <c r="P106" s="80">
        <v>0</v>
      </c>
      <c r="Q106" s="80">
        <v>0</v>
      </c>
      <c r="R106" s="80">
        <v>0.11538461538461539</v>
      </c>
      <c r="S106" s="80">
        <v>0</v>
      </c>
      <c r="T106" s="80"/>
      <c r="U106" s="87">
        <v>5</v>
      </c>
      <c r="AB106">
        <v>5</v>
      </c>
    </row>
    <row r="107" spans="1:29" x14ac:dyDescent="0.35">
      <c r="A107" s="87" t="s">
        <v>29</v>
      </c>
      <c r="B107">
        <v>29</v>
      </c>
      <c r="C107">
        <v>19</v>
      </c>
      <c r="D107">
        <v>9</v>
      </c>
      <c r="E107">
        <v>20</v>
      </c>
      <c r="F107">
        <v>25</v>
      </c>
      <c r="G107">
        <v>16</v>
      </c>
      <c r="H107">
        <v>26</v>
      </c>
      <c r="I107">
        <v>12</v>
      </c>
      <c r="K107" s="87" t="s">
        <v>29</v>
      </c>
      <c r="L107" s="80">
        <v>1</v>
      </c>
      <c r="M107" s="80">
        <v>1</v>
      </c>
      <c r="N107" s="80">
        <v>1</v>
      </c>
      <c r="O107" s="80">
        <v>1</v>
      </c>
      <c r="P107" s="80">
        <v>1</v>
      </c>
      <c r="Q107" s="80">
        <v>1</v>
      </c>
      <c r="R107" s="80">
        <v>1</v>
      </c>
      <c r="S107" s="80">
        <v>1</v>
      </c>
      <c r="T107" s="80"/>
      <c r="U107" s="87" t="s">
        <v>29</v>
      </c>
      <c r="V107">
        <v>10</v>
      </c>
      <c r="W107">
        <v>10</v>
      </c>
      <c r="X107" t="e">
        <v>#DIV/0!</v>
      </c>
      <c r="Y107">
        <v>10</v>
      </c>
      <c r="Z107">
        <v>10</v>
      </c>
      <c r="AA107">
        <v>10</v>
      </c>
      <c r="AB107">
        <v>9.0384615384615383</v>
      </c>
      <c r="AC107">
        <v>10</v>
      </c>
    </row>
    <row r="108" spans="1:29" x14ac:dyDescent="0.35">
      <c r="A108" s="89" t="s">
        <v>100</v>
      </c>
      <c r="B108" s="89" t="s">
        <v>100</v>
      </c>
      <c r="K108" s="89" t="s">
        <v>100</v>
      </c>
      <c r="L108" s="89" t="s">
        <v>184</v>
      </c>
    </row>
    <row r="109" spans="1:29" x14ac:dyDescent="0.35">
      <c r="A109" s="89" t="s">
        <v>185</v>
      </c>
      <c r="B109">
        <v>2016</v>
      </c>
      <c r="C109">
        <v>2017</v>
      </c>
      <c r="D109">
        <v>2018</v>
      </c>
      <c r="E109">
        <v>2019</v>
      </c>
      <c r="F109">
        <v>2020</v>
      </c>
      <c r="G109">
        <v>2021</v>
      </c>
      <c r="H109">
        <v>2022</v>
      </c>
      <c r="I109">
        <v>2023</v>
      </c>
      <c r="K109" s="89" t="s">
        <v>185</v>
      </c>
      <c r="L109">
        <v>2016</v>
      </c>
      <c r="M109">
        <v>2017</v>
      </c>
      <c r="N109">
        <v>2018</v>
      </c>
      <c r="O109">
        <v>2019</v>
      </c>
      <c r="P109">
        <v>2020</v>
      </c>
      <c r="Q109">
        <v>2021</v>
      </c>
      <c r="R109">
        <v>2022</v>
      </c>
      <c r="S109">
        <v>2023</v>
      </c>
      <c r="U109" s="89"/>
      <c r="V109" s="89"/>
      <c r="W109" s="89"/>
      <c r="X109" s="89"/>
      <c r="Y109" s="89"/>
      <c r="Z109" s="89"/>
    </row>
    <row r="110" spans="1:29" x14ac:dyDescent="0.35">
      <c r="A110" s="87">
        <v>1</v>
      </c>
      <c r="C110">
        <v>17</v>
      </c>
      <c r="D110">
        <v>10</v>
      </c>
      <c r="E110">
        <v>12</v>
      </c>
      <c r="F110">
        <v>16</v>
      </c>
      <c r="G110">
        <v>12</v>
      </c>
      <c r="H110">
        <v>23</v>
      </c>
      <c r="I110">
        <v>13</v>
      </c>
      <c r="K110" s="87">
        <v>1</v>
      </c>
      <c r="L110" s="80" t="e">
        <v>#DIV/0!</v>
      </c>
      <c r="M110" s="80">
        <v>0.80952380952380953</v>
      </c>
      <c r="N110" s="80">
        <v>1</v>
      </c>
      <c r="O110" s="80">
        <v>0.6</v>
      </c>
      <c r="P110" s="80">
        <v>0.59259259259259256</v>
      </c>
      <c r="Q110" s="80">
        <v>0.75</v>
      </c>
      <c r="R110" s="80">
        <v>0.76666666666666672</v>
      </c>
      <c r="S110" s="80">
        <v>0.9285714285714286</v>
      </c>
      <c r="T110" s="80"/>
    </row>
    <row r="111" spans="1:29" x14ac:dyDescent="0.35">
      <c r="A111" s="87">
        <v>2</v>
      </c>
      <c r="C111">
        <v>4</v>
      </c>
      <c r="E111">
        <v>7</v>
      </c>
      <c r="F111">
        <v>11</v>
      </c>
      <c r="G111">
        <v>4</v>
      </c>
      <c r="H111">
        <v>7</v>
      </c>
      <c r="I111">
        <v>1</v>
      </c>
      <c r="K111" s="87">
        <v>2</v>
      </c>
      <c r="L111" s="80" t="e">
        <v>#DIV/0!</v>
      </c>
      <c r="M111" s="80">
        <v>0.19047619047619047</v>
      </c>
      <c r="N111" s="80">
        <v>0</v>
      </c>
      <c r="O111" s="80">
        <v>0.35</v>
      </c>
      <c r="P111" s="80">
        <v>0.40740740740740738</v>
      </c>
      <c r="Q111" s="80">
        <v>0.25</v>
      </c>
      <c r="R111" s="80">
        <v>0.23333333333333334</v>
      </c>
      <c r="S111" s="80">
        <v>7.1428571428571425E-2</v>
      </c>
      <c r="T111" s="80"/>
    </row>
    <row r="112" spans="1:29" x14ac:dyDescent="0.35">
      <c r="A112" s="87" t="s">
        <v>87</v>
      </c>
      <c r="E112">
        <v>1</v>
      </c>
      <c r="K112" s="87" t="s">
        <v>87</v>
      </c>
      <c r="L112" s="80" t="e">
        <v>#DIV/0!</v>
      </c>
      <c r="M112" s="80">
        <v>0</v>
      </c>
      <c r="N112" s="80">
        <v>0</v>
      </c>
      <c r="O112" s="80">
        <v>0.05</v>
      </c>
      <c r="P112" s="80">
        <v>0</v>
      </c>
      <c r="Q112" s="80">
        <v>0</v>
      </c>
      <c r="R112" s="80">
        <v>0</v>
      </c>
      <c r="S112" s="80">
        <v>0</v>
      </c>
      <c r="T112" s="80"/>
    </row>
    <row r="113" spans="1:29" x14ac:dyDescent="0.35">
      <c r="A113" s="87" t="s">
        <v>54</v>
      </c>
      <c r="K113" s="87" t="s">
        <v>54</v>
      </c>
      <c r="L113" s="80" t="e">
        <v>#DIV/0!</v>
      </c>
      <c r="M113" s="80">
        <v>0</v>
      </c>
      <c r="N113" s="80">
        <v>0</v>
      </c>
      <c r="O113" s="80">
        <v>0</v>
      </c>
      <c r="P113" s="80">
        <v>0</v>
      </c>
      <c r="Q113" s="80">
        <v>0</v>
      </c>
      <c r="R113" s="80">
        <v>0</v>
      </c>
      <c r="S113" s="80">
        <v>0</v>
      </c>
      <c r="T113" s="80"/>
    </row>
    <row r="114" spans="1:29" x14ac:dyDescent="0.35">
      <c r="A114" s="87" t="s">
        <v>29</v>
      </c>
      <c r="C114">
        <v>21</v>
      </c>
      <c r="D114">
        <v>10</v>
      </c>
      <c r="E114">
        <v>20</v>
      </c>
      <c r="F114">
        <v>27</v>
      </c>
      <c r="G114">
        <v>16</v>
      </c>
      <c r="H114">
        <v>30</v>
      </c>
      <c r="I114">
        <v>14</v>
      </c>
      <c r="K114" s="87" t="s">
        <v>29</v>
      </c>
      <c r="L114" s="80" t="e">
        <v>#DIV/0!</v>
      </c>
      <c r="M114" s="80">
        <v>1</v>
      </c>
      <c r="N114" s="80">
        <v>1</v>
      </c>
      <c r="O114" s="80">
        <v>1</v>
      </c>
      <c r="P114" s="80">
        <v>1</v>
      </c>
      <c r="Q114" s="80">
        <v>1</v>
      </c>
      <c r="R114" s="80">
        <v>1</v>
      </c>
      <c r="S114" s="80">
        <v>1</v>
      </c>
      <c r="T114" s="80"/>
    </row>
    <row r="117" spans="1:29" x14ac:dyDescent="0.35">
      <c r="A117" s="89" t="s">
        <v>101</v>
      </c>
      <c r="B117" s="89" t="s">
        <v>101</v>
      </c>
      <c r="K117" s="89" t="s">
        <v>101</v>
      </c>
      <c r="L117" s="89" t="s">
        <v>184</v>
      </c>
      <c r="U117" s="89" t="s">
        <v>39</v>
      </c>
      <c r="V117" s="89" t="s">
        <v>184</v>
      </c>
    </row>
    <row r="118" spans="1:29" x14ac:dyDescent="0.35">
      <c r="A118" s="89" t="s">
        <v>185</v>
      </c>
      <c r="B118">
        <v>2016</v>
      </c>
      <c r="C118">
        <v>2017</v>
      </c>
      <c r="D118">
        <v>2018</v>
      </c>
      <c r="E118">
        <v>2019</v>
      </c>
      <c r="F118">
        <v>2020</v>
      </c>
      <c r="G118">
        <v>2021</v>
      </c>
      <c r="H118">
        <v>2022</v>
      </c>
      <c r="I118">
        <v>2023</v>
      </c>
      <c r="K118" s="89" t="s">
        <v>185</v>
      </c>
      <c r="L118">
        <v>2016</v>
      </c>
      <c r="M118">
        <v>2017</v>
      </c>
      <c r="N118">
        <v>2018</v>
      </c>
      <c r="O118">
        <v>2019</v>
      </c>
      <c r="P118">
        <v>2020</v>
      </c>
      <c r="Q118">
        <v>2021</v>
      </c>
      <c r="R118">
        <v>2022</v>
      </c>
      <c r="S118">
        <v>2023</v>
      </c>
      <c r="U118" s="89" t="s">
        <v>185</v>
      </c>
      <c r="V118">
        <v>2016</v>
      </c>
      <c r="W118">
        <v>2017</v>
      </c>
      <c r="X118">
        <v>2018</v>
      </c>
      <c r="Y118">
        <v>2019</v>
      </c>
      <c r="Z118">
        <v>2020</v>
      </c>
      <c r="AA118">
        <v>2021</v>
      </c>
      <c r="AB118">
        <v>2022</v>
      </c>
      <c r="AC118">
        <v>2023</v>
      </c>
    </row>
    <row r="119" spans="1:29" x14ac:dyDescent="0.35">
      <c r="A119" s="87">
        <v>10</v>
      </c>
      <c r="C119">
        <v>14</v>
      </c>
      <c r="D119">
        <v>9</v>
      </c>
      <c r="E119">
        <v>11</v>
      </c>
      <c r="F119">
        <v>14</v>
      </c>
      <c r="G119">
        <v>12</v>
      </c>
      <c r="H119">
        <v>17</v>
      </c>
      <c r="I119">
        <v>12</v>
      </c>
      <c r="K119" s="87">
        <v>10</v>
      </c>
      <c r="L119" s="80" t="e">
        <v>#DIV/0!</v>
      </c>
      <c r="M119" s="80">
        <v>1</v>
      </c>
      <c r="N119" s="80">
        <v>1</v>
      </c>
      <c r="O119" s="80">
        <v>0.57894736842105265</v>
      </c>
      <c r="P119" s="80">
        <v>1</v>
      </c>
      <c r="Q119" s="80">
        <v>1</v>
      </c>
      <c r="R119" s="80">
        <v>0.73913043478260865</v>
      </c>
      <c r="S119" s="80">
        <v>1</v>
      </c>
      <c r="T119" s="80"/>
      <c r="U119" s="87">
        <v>10</v>
      </c>
      <c r="W119">
        <v>10</v>
      </c>
      <c r="X119">
        <v>10</v>
      </c>
      <c r="Y119">
        <v>10</v>
      </c>
      <c r="Z119">
        <v>10</v>
      </c>
      <c r="AA119">
        <v>10</v>
      </c>
      <c r="AB119">
        <v>10</v>
      </c>
      <c r="AC119">
        <v>10</v>
      </c>
    </row>
    <row r="120" spans="1:29" x14ac:dyDescent="0.35">
      <c r="A120" s="87" t="s">
        <v>87</v>
      </c>
      <c r="E120">
        <v>8</v>
      </c>
      <c r="K120" s="87" t="s">
        <v>87</v>
      </c>
      <c r="L120" s="80" t="e">
        <v>#DIV/0!</v>
      </c>
      <c r="M120" s="80">
        <v>0</v>
      </c>
      <c r="N120" s="80">
        <v>0</v>
      </c>
      <c r="O120" s="80">
        <v>0.42105263157894735</v>
      </c>
      <c r="P120" s="80">
        <v>0</v>
      </c>
      <c r="Q120" s="80">
        <v>0</v>
      </c>
      <c r="R120" s="80">
        <v>0</v>
      </c>
      <c r="S120" s="80">
        <v>0</v>
      </c>
      <c r="T120" s="80"/>
      <c r="U120" s="87" t="s">
        <v>87</v>
      </c>
      <c r="Y120" t="e">
        <v>#DIV/0!</v>
      </c>
    </row>
    <row r="121" spans="1:29" x14ac:dyDescent="0.35">
      <c r="A121" s="87" t="s">
        <v>54</v>
      </c>
      <c r="K121" s="87" t="s">
        <v>54</v>
      </c>
      <c r="L121" s="80" t="e">
        <v>#DIV/0!</v>
      </c>
      <c r="M121" s="80">
        <v>0</v>
      </c>
      <c r="N121" s="80">
        <v>0</v>
      </c>
      <c r="O121" s="80">
        <v>0</v>
      </c>
      <c r="P121" s="80">
        <v>0</v>
      </c>
      <c r="Q121" s="80">
        <v>0</v>
      </c>
      <c r="R121" s="80">
        <v>0</v>
      </c>
      <c r="S121" s="80">
        <v>0</v>
      </c>
      <c r="T121" s="80"/>
      <c r="U121" s="87" t="s">
        <v>54</v>
      </c>
    </row>
    <row r="122" spans="1:29" x14ac:dyDescent="0.35">
      <c r="A122" s="87">
        <v>0</v>
      </c>
      <c r="H122">
        <v>1</v>
      </c>
      <c r="K122" s="87">
        <v>0</v>
      </c>
      <c r="L122" s="80" t="e">
        <v>#DIV/0!</v>
      </c>
      <c r="M122" s="80">
        <v>0</v>
      </c>
      <c r="N122" s="80">
        <v>0</v>
      </c>
      <c r="O122" s="80">
        <v>0</v>
      </c>
      <c r="P122" s="80">
        <v>0</v>
      </c>
      <c r="Q122" s="80">
        <v>0</v>
      </c>
      <c r="R122" s="80">
        <v>4.3478260869565216E-2</v>
      </c>
      <c r="S122" s="80">
        <v>0</v>
      </c>
      <c r="T122" s="80"/>
      <c r="U122" s="87">
        <v>0</v>
      </c>
      <c r="AB122">
        <v>0</v>
      </c>
    </row>
    <row r="123" spans="1:29" x14ac:dyDescent="0.35">
      <c r="A123" s="87">
        <v>5</v>
      </c>
      <c r="H123">
        <v>5</v>
      </c>
      <c r="K123" s="87">
        <v>5</v>
      </c>
      <c r="L123" s="80" t="e">
        <v>#DIV/0!</v>
      </c>
      <c r="M123" s="80">
        <v>0</v>
      </c>
      <c r="N123" s="80">
        <v>0</v>
      </c>
      <c r="O123" s="80">
        <v>0</v>
      </c>
      <c r="P123" s="80">
        <v>0</v>
      </c>
      <c r="Q123" s="80">
        <v>0</v>
      </c>
      <c r="R123" s="80">
        <v>0.21739130434782608</v>
      </c>
      <c r="S123" s="80">
        <v>0</v>
      </c>
      <c r="T123" s="80"/>
      <c r="U123" s="87">
        <v>5</v>
      </c>
      <c r="AB123">
        <v>5</v>
      </c>
    </row>
    <row r="124" spans="1:29" x14ac:dyDescent="0.35">
      <c r="A124" s="87" t="s">
        <v>29</v>
      </c>
      <c r="C124">
        <v>14</v>
      </c>
      <c r="D124">
        <v>9</v>
      </c>
      <c r="E124">
        <v>19</v>
      </c>
      <c r="F124">
        <v>14</v>
      </c>
      <c r="G124">
        <v>12</v>
      </c>
      <c r="H124">
        <v>23</v>
      </c>
      <c r="I124">
        <v>12</v>
      </c>
      <c r="K124" s="87" t="s">
        <v>29</v>
      </c>
      <c r="L124" s="80" t="e">
        <v>#DIV/0!</v>
      </c>
      <c r="M124" s="80">
        <v>1</v>
      </c>
      <c r="N124" s="80">
        <v>1</v>
      </c>
      <c r="O124" s="80">
        <v>1</v>
      </c>
      <c r="P124" s="80">
        <v>1</v>
      </c>
      <c r="Q124" s="80">
        <v>1</v>
      </c>
      <c r="R124" s="80">
        <v>1</v>
      </c>
      <c r="S124" s="80">
        <v>1</v>
      </c>
      <c r="T124" s="80"/>
      <c r="U124" s="87" t="s">
        <v>29</v>
      </c>
      <c r="W124">
        <v>10</v>
      </c>
      <c r="X124">
        <v>10</v>
      </c>
      <c r="Y124">
        <v>10</v>
      </c>
      <c r="Z124">
        <v>10</v>
      </c>
      <c r="AA124">
        <v>10</v>
      </c>
      <c r="AB124">
        <v>8.4782608695652169</v>
      </c>
      <c r="AC124">
        <v>10</v>
      </c>
    </row>
    <row r="125" spans="1:29" x14ac:dyDescent="0.35">
      <c r="A125" s="89" t="s">
        <v>102</v>
      </c>
      <c r="B125" s="89" t="s">
        <v>184</v>
      </c>
      <c r="K125" s="89" t="s">
        <v>102</v>
      </c>
      <c r="L125" s="89" t="s">
        <v>184</v>
      </c>
      <c r="U125" s="89" t="s">
        <v>40</v>
      </c>
      <c r="V125" s="89" t="s">
        <v>184</v>
      </c>
    </row>
    <row r="126" spans="1:29" x14ac:dyDescent="0.35">
      <c r="A126" s="89" t="s">
        <v>185</v>
      </c>
      <c r="B126">
        <v>2016</v>
      </c>
      <c r="C126">
        <v>2017</v>
      </c>
      <c r="D126">
        <v>2018</v>
      </c>
      <c r="E126">
        <v>2019</v>
      </c>
      <c r="F126">
        <v>2020</v>
      </c>
      <c r="G126">
        <v>2021</v>
      </c>
      <c r="H126">
        <v>2022</v>
      </c>
      <c r="I126">
        <v>2023</v>
      </c>
      <c r="K126" s="89" t="s">
        <v>185</v>
      </c>
      <c r="L126">
        <v>2016</v>
      </c>
      <c r="M126">
        <v>2017</v>
      </c>
      <c r="N126">
        <v>2018</v>
      </c>
      <c r="O126">
        <v>2019</v>
      </c>
      <c r="P126">
        <v>2020</v>
      </c>
      <c r="Q126">
        <v>2021</v>
      </c>
      <c r="R126">
        <v>2022</v>
      </c>
      <c r="S126">
        <v>2023</v>
      </c>
      <c r="U126" s="89" t="s">
        <v>185</v>
      </c>
      <c r="V126">
        <v>2016</v>
      </c>
      <c r="W126">
        <v>2017</v>
      </c>
      <c r="X126">
        <v>2018</v>
      </c>
      <c r="Y126">
        <v>2019</v>
      </c>
      <c r="Z126">
        <v>2020</v>
      </c>
      <c r="AA126">
        <v>2021</v>
      </c>
      <c r="AB126">
        <v>2022</v>
      </c>
      <c r="AC126">
        <v>2023</v>
      </c>
    </row>
    <row r="127" spans="1:29" x14ac:dyDescent="0.35">
      <c r="A127" s="87">
        <v>0</v>
      </c>
      <c r="C127">
        <v>8</v>
      </c>
      <c r="D127">
        <v>1</v>
      </c>
      <c r="E127">
        <v>6</v>
      </c>
      <c r="F127">
        <v>3</v>
      </c>
      <c r="G127">
        <v>3</v>
      </c>
      <c r="H127">
        <v>3</v>
      </c>
      <c r="K127" s="87">
        <v>0</v>
      </c>
      <c r="L127" s="80" t="e">
        <v>#DIV/0!</v>
      </c>
      <c r="M127" s="80">
        <v>0.66666666666666663</v>
      </c>
      <c r="N127" s="80">
        <v>0.2</v>
      </c>
      <c r="O127" s="80">
        <v>0.31578947368421051</v>
      </c>
      <c r="P127" s="80">
        <v>0.27272727272727271</v>
      </c>
      <c r="Q127" s="80">
        <v>0.33333333333333331</v>
      </c>
      <c r="R127" s="80">
        <v>0.13043478260869565</v>
      </c>
      <c r="S127" s="80">
        <v>0</v>
      </c>
      <c r="T127" s="80"/>
      <c r="U127" s="87">
        <v>0</v>
      </c>
      <c r="W127">
        <v>0</v>
      </c>
      <c r="X127">
        <v>0</v>
      </c>
      <c r="Y127">
        <v>0</v>
      </c>
      <c r="Z127">
        <v>0</v>
      </c>
      <c r="AA127">
        <v>0</v>
      </c>
      <c r="AB127">
        <v>0</v>
      </c>
    </row>
    <row r="128" spans="1:29" x14ac:dyDescent="0.35">
      <c r="A128" s="87">
        <v>10</v>
      </c>
      <c r="C128">
        <v>4</v>
      </c>
      <c r="D128">
        <v>4</v>
      </c>
      <c r="E128">
        <v>5</v>
      </c>
      <c r="F128">
        <v>8</v>
      </c>
      <c r="G128">
        <v>6</v>
      </c>
      <c r="H128">
        <v>16</v>
      </c>
      <c r="I128">
        <v>9</v>
      </c>
      <c r="K128" s="87">
        <v>10</v>
      </c>
      <c r="L128" s="80" t="e">
        <v>#DIV/0!</v>
      </c>
      <c r="M128" s="80">
        <v>0.33333333333333331</v>
      </c>
      <c r="N128" s="80">
        <v>0.8</v>
      </c>
      <c r="O128" s="80">
        <v>0.26315789473684209</v>
      </c>
      <c r="P128" s="80">
        <v>0.72727272727272729</v>
      </c>
      <c r="Q128" s="80">
        <v>0.66666666666666663</v>
      </c>
      <c r="R128" s="80">
        <v>0.69565217391304346</v>
      </c>
      <c r="S128" s="80">
        <v>0.81818181818181823</v>
      </c>
      <c r="T128" s="80"/>
      <c r="U128" s="87">
        <v>10</v>
      </c>
      <c r="W128">
        <v>10</v>
      </c>
      <c r="X128">
        <v>10</v>
      </c>
      <c r="Y128">
        <v>10</v>
      </c>
      <c r="Z128">
        <v>10</v>
      </c>
      <c r="AA128">
        <v>10</v>
      </c>
      <c r="AB128">
        <v>10</v>
      </c>
      <c r="AC128">
        <v>10</v>
      </c>
    </row>
    <row r="129" spans="1:29" x14ac:dyDescent="0.35">
      <c r="A129" s="87" t="s">
        <v>87</v>
      </c>
      <c r="E129">
        <v>8</v>
      </c>
      <c r="K129" s="87" t="s">
        <v>87</v>
      </c>
      <c r="L129" s="80" t="e">
        <v>#DIV/0!</v>
      </c>
      <c r="M129" s="80">
        <v>0</v>
      </c>
      <c r="N129" s="80">
        <v>0</v>
      </c>
      <c r="O129" s="80">
        <v>0.42105263157894735</v>
      </c>
      <c r="P129" s="80">
        <v>0</v>
      </c>
      <c r="Q129" s="80">
        <v>0</v>
      </c>
      <c r="R129" s="80">
        <v>0</v>
      </c>
      <c r="S129" s="80">
        <v>0</v>
      </c>
      <c r="T129" s="80"/>
      <c r="U129" s="87" t="s">
        <v>87</v>
      </c>
      <c r="Y129" t="e">
        <v>#DIV/0!</v>
      </c>
    </row>
    <row r="130" spans="1:29" x14ac:dyDescent="0.35">
      <c r="A130" s="87" t="s">
        <v>54</v>
      </c>
      <c r="K130" s="87" t="s">
        <v>54</v>
      </c>
      <c r="L130" s="80" t="e">
        <v>#DIV/0!</v>
      </c>
      <c r="M130" s="80">
        <v>0</v>
      </c>
      <c r="N130" s="80">
        <v>0</v>
      </c>
      <c r="O130" s="80">
        <v>0</v>
      </c>
      <c r="P130" s="80">
        <v>0</v>
      </c>
      <c r="Q130" s="80">
        <v>0</v>
      </c>
      <c r="R130" s="80">
        <v>0</v>
      </c>
      <c r="S130" s="80">
        <v>0</v>
      </c>
      <c r="T130" s="80"/>
      <c r="U130" s="87" t="s">
        <v>54</v>
      </c>
    </row>
    <row r="131" spans="1:29" x14ac:dyDescent="0.35">
      <c r="A131" s="87">
        <v>5</v>
      </c>
      <c r="H131">
        <v>4</v>
      </c>
      <c r="I131">
        <v>2</v>
      </c>
      <c r="K131" s="87">
        <v>5</v>
      </c>
      <c r="L131" s="80" t="e">
        <v>#DIV/0!</v>
      </c>
      <c r="M131" s="80">
        <v>0</v>
      </c>
      <c r="N131" s="80">
        <v>0</v>
      </c>
      <c r="O131" s="80">
        <v>0</v>
      </c>
      <c r="P131" s="80">
        <v>0</v>
      </c>
      <c r="Q131" s="80">
        <v>0</v>
      </c>
      <c r="R131" s="80">
        <v>0.17391304347826086</v>
      </c>
      <c r="S131" s="80">
        <v>0.18181818181818182</v>
      </c>
      <c r="T131" s="80"/>
      <c r="U131" s="87">
        <v>5</v>
      </c>
      <c r="AB131">
        <v>5</v>
      </c>
      <c r="AC131">
        <v>5</v>
      </c>
    </row>
    <row r="132" spans="1:29" x14ac:dyDescent="0.35">
      <c r="A132" s="87" t="s">
        <v>29</v>
      </c>
      <c r="C132">
        <v>12</v>
      </c>
      <c r="D132">
        <v>5</v>
      </c>
      <c r="E132">
        <v>19</v>
      </c>
      <c r="F132">
        <v>11</v>
      </c>
      <c r="G132">
        <v>9</v>
      </c>
      <c r="H132">
        <v>23</v>
      </c>
      <c r="I132">
        <v>11</v>
      </c>
      <c r="K132" s="87" t="s">
        <v>29</v>
      </c>
      <c r="L132" s="80" t="e">
        <v>#DIV/0!</v>
      </c>
      <c r="M132" s="80">
        <v>1</v>
      </c>
      <c r="N132" s="80">
        <v>1</v>
      </c>
      <c r="O132" s="80">
        <v>1</v>
      </c>
      <c r="P132" s="80">
        <v>1</v>
      </c>
      <c r="Q132" s="80">
        <v>1</v>
      </c>
      <c r="R132" s="80">
        <v>1</v>
      </c>
      <c r="S132" s="80">
        <v>1</v>
      </c>
      <c r="T132" s="80"/>
      <c r="U132" s="87" t="s">
        <v>29</v>
      </c>
      <c r="W132">
        <v>3.3333333333333335</v>
      </c>
      <c r="X132">
        <v>8</v>
      </c>
      <c r="Y132">
        <v>4.5454545454545459</v>
      </c>
      <c r="Z132">
        <v>7.2727272727272725</v>
      </c>
      <c r="AA132">
        <v>6.666666666666667</v>
      </c>
      <c r="AB132">
        <v>7.8260869565217392</v>
      </c>
      <c r="AC132">
        <v>9.0909090909090917</v>
      </c>
    </row>
    <row r="134" spans="1:29" x14ac:dyDescent="0.35">
      <c r="A134" s="89" t="s">
        <v>103</v>
      </c>
      <c r="B134" s="89" t="s">
        <v>184</v>
      </c>
      <c r="K134" s="89" t="s">
        <v>103</v>
      </c>
      <c r="L134" s="89" t="s">
        <v>184</v>
      </c>
      <c r="U134" s="89" t="s">
        <v>41</v>
      </c>
      <c r="V134" s="89" t="s">
        <v>184</v>
      </c>
    </row>
    <row r="135" spans="1:29" x14ac:dyDescent="0.35">
      <c r="A135" s="89" t="s">
        <v>185</v>
      </c>
      <c r="B135">
        <v>2016</v>
      </c>
      <c r="C135">
        <v>2017</v>
      </c>
      <c r="D135">
        <v>2018</v>
      </c>
      <c r="E135">
        <v>2019</v>
      </c>
      <c r="F135">
        <v>2020</v>
      </c>
      <c r="G135">
        <v>2021</v>
      </c>
      <c r="H135">
        <v>2022</v>
      </c>
      <c r="I135">
        <v>2023</v>
      </c>
      <c r="K135" s="89" t="s">
        <v>185</v>
      </c>
      <c r="L135">
        <v>2016</v>
      </c>
      <c r="M135">
        <v>2017</v>
      </c>
      <c r="N135">
        <v>2018</v>
      </c>
      <c r="O135">
        <v>2019</v>
      </c>
      <c r="P135">
        <v>2020</v>
      </c>
      <c r="Q135">
        <v>2021</v>
      </c>
      <c r="R135">
        <v>2022</v>
      </c>
      <c r="S135">
        <v>2023</v>
      </c>
      <c r="U135" s="89" t="s">
        <v>185</v>
      </c>
      <c r="V135">
        <v>2016</v>
      </c>
      <c r="W135">
        <v>2017</v>
      </c>
      <c r="X135">
        <v>2018</v>
      </c>
      <c r="Y135">
        <v>2019</v>
      </c>
      <c r="Z135">
        <v>2020</v>
      </c>
      <c r="AA135">
        <v>2021</v>
      </c>
      <c r="AB135">
        <v>2022</v>
      </c>
      <c r="AC135">
        <v>2023</v>
      </c>
    </row>
    <row r="136" spans="1:29" x14ac:dyDescent="0.35">
      <c r="A136" s="87">
        <v>0</v>
      </c>
      <c r="E136">
        <v>1</v>
      </c>
      <c r="H136">
        <v>1</v>
      </c>
      <c r="K136" s="87">
        <v>0</v>
      </c>
      <c r="L136" s="80" t="e">
        <v>#DIV/0!</v>
      </c>
      <c r="M136" s="80">
        <v>0</v>
      </c>
      <c r="N136" s="80">
        <v>0</v>
      </c>
      <c r="O136" s="80">
        <v>5.2631578947368418E-2</v>
      </c>
      <c r="P136" s="80">
        <v>0</v>
      </c>
      <c r="Q136" s="80">
        <v>0</v>
      </c>
      <c r="R136" s="80">
        <v>4.3478260869565216E-2</v>
      </c>
      <c r="S136" s="80">
        <v>0</v>
      </c>
      <c r="T136" s="80"/>
      <c r="U136" s="87">
        <v>0</v>
      </c>
      <c r="Y136">
        <v>0</v>
      </c>
      <c r="AB136">
        <v>0</v>
      </c>
    </row>
    <row r="137" spans="1:29" x14ac:dyDescent="0.35">
      <c r="A137" s="87">
        <v>10</v>
      </c>
      <c r="C137">
        <v>16</v>
      </c>
      <c r="D137">
        <v>9</v>
      </c>
      <c r="E137">
        <v>10</v>
      </c>
      <c r="F137">
        <v>14</v>
      </c>
      <c r="G137">
        <v>10</v>
      </c>
      <c r="H137">
        <v>19</v>
      </c>
      <c r="I137">
        <v>11</v>
      </c>
      <c r="K137" s="87">
        <v>10</v>
      </c>
      <c r="L137" s="80" t="e">
        <v>#DIV/0!</v>
      </c>
      <c r="M137" s="80">
        <v>1</v>
      </c>
      <c r="N137" s="80">
        <v>1</v>
      </c>
      <c r="O137" s="80">
        <v>0.52631578947368418</v>
      </c>
      <c r="P137" s="80">
        <v>1</v>
      </c>
      <c r="Q137" s="80">
        <v>1</v>
      </c>
      <c r="R137" s="80">
        <v>0.82608695652173914</v>
      </c>
      <c r="S137" s="80">
        <v>0.91666666666666663</v>
      </c>
      <c r="T137" s="80"/>
      <c r="U137" s="87">
        <v>10</v>
      </c>
      <c r="W137">
        <v>10</v>
      </c>
      <c r="X137">
        <v>10</v>
      </c>
      <c r="Y137">
        <v>10</v>
      </c>
      <c r="Z137">
        <v>10</v>
      </c>
      <c r="AA137">
        <v>10</v>
      </c>
      <c r="AB137">
        <v>10</v>
      </c>
      <c r="AC137">
        <v>10</v>
      </c>
    </row>
    <row r="138" spans="1:29" x14ac:dyDescent="0.35">
      <c r="A138" s="87" t="s">
        <v>87</v>
      </c>
      <c r="E138">
        <v>8</v>
      </c>
      <c r="K138" s="87" t="s">
        <v>87</v>
      </c>
      <c r="L138" s="80" t="e">
        <v>#DIV/0!</v>
      </c>
      <c r="M138" s="80">
        <v>0</v>
      </c>
      <c r="N138" s="80">
        <v>0</v>
      </c>
      <c r="O138" s="80">
        <v>0.42105263157894735</v>
      </c>
      <c r="P138" s="80">
        <v>0</v>
      </c>
      <c r="Q138" s="80">
        <v>0</v>
      </c>
      <c r="R138" s="80">
        <v>0</v>
      </c>
      <c r="S138" s="80">
        <v>0</v>
      </c>
      <c r="T138" s="80"/>
      <c r="U138" s="87" t="s">
        <v>87</v>
      </c>
      <c r="Y138" t="e">
        <v>#DIV/0!</v>
      </c>
    </row>
    <row r="139" spans="1:29" x14ac:dyDescent="0.35">
      <c r="A139" s="87" t="s">
        <v>54</v>
      </c>
      <c r="K139" s="87" t="s">
        <v>54</v>
      </c>
      <c r="L139" s="80" t="e">
        <v>#DIV/0!</v>
      </c>
      <c r="M139" s="80">
        <v>0</v>
      </c>
      <c r="N139" s="80">
        <v>0</v>
      </c>
      <c r="O139" s="80">
        <v>0</v>
      </c>
      <c r="P139" s="80">
        <v>0</v>
      </c>
      <c r="Q139" s="80">
        <v>0</v>
      </c>
      <c r="R139" s="80">
        <v>0</v>
      </c>
      <c r="S139" s="80">
        <v>0</v>
      </c>
      <c r="T139" s="80"/>
      <c r="U139" s="87" t="s">
        <v>54</v>
      </c>
    </row>
    <row r="140" spans="1:29" x14ac:dyDescent="0.35">
      <c r="A140" s="87">
        <v>5</v>
      </c>
      <c r="H140">
        <v>3</v>
      </c>
      <c r="I140">
        <v>1</v>
      </c>
      <c r="K140" s="87">
        <v>5</v>
      </c>
      <c r="L140" s="80" t="e">
        <v>#DIV/0!</v>
      </c>
      <c r="M140" s="80">
        <v>0</v>
      </c>
      <c r="N140" s="80">
        <v>0</v>
      </c>
      <c r="O140" s="80">
        <v>0</v>
      </c>
      <c r="P140" s="80">
        <v>0</v>
      </c>
      <c r="Q140" s="80">
        <v>0</v>
      </c>
      <c r="R140" s="80">
        <v>0.13043478260869565</v>
      </c>
      <c r="S140" s="80">
        <v>8.3333333333333329E-2</v>
      </c>
      <c r="T140" s="80"/>
      <c r="U140" s="87">
        <v>5</v>
      </c>
      <c r="AB140">
        <v>5</v>
      </c>
      <c r="AC140">
        <v>5</v>
      </c>
    </row>
    <row r="141" spans="1:29" x14ac:dyDescent="0.35">
      <c r="A141" s="87" t="s">
        <v>29</v>
      </c>
      <c r="C141">
        <v>16</v>
      </c>
      <c r="D141">
        <v>9</v>
      </c>
      <c r="E141">
        <v>19</v>
      </c>
      <c r="F141">
        <v>14</v>
      </c>
      <c r="G141">
        <v>10</v>
      </c>
      <c r="H141">
        <v>23</v>
      </c>
      <c r="I141">
        <v>12</v>
      </c>
      <c r="K141" s="87" t="s">
        <v>29</v>
      </c>
      <c r="L141" s="80" t="e">
        <v>#DIV/0!</v>
      </c>
      <c r="M141" s="80">
        <v>1</v>
      </c>
      <c r="N141" s="80">
        <v>1</v>
      </c>
      <c r="O141" s="80">
        <v>1</v>
      </c>
      <c r="P141" s="80">
        <v>1</v>
      </c>
      <c r="Q141" s="80">
        <v>1</v>
      </c>
      <c r="R141" s="80">
        <v>1</v>
      </c>
      <c r="S141" s="80">
        <v>1</v>
      </c>
      <c r="T141" s="80"/>
      <c r="U141" s="87" t="s">
        <v>29</v>
      </c>
      <c r="W141">
        <v>10</v>
      </c>
      <c r="X141">
        <v>10</v>
      </c>
      <c r="Y141">
        <v>9.0909090909090917</v>
      </c>
      <c r="Z141">
        <v>10</v>
      </c>
      <c r="AA141">
        <v>10</v>
      </c>
      <c r="AB141">
        <v>8.9130434782608692</v>
      </c>
      <c r="AC141">
        <v>9.5833333333333339</v>
      </c>
    </row>
    <row r="144" spans="1:29" x14ac:dyDescent="0.35">
      <c r="A144" s="89" t="s">
        <v>104</v>
      </c>
      <c r="B144" s="89" t="s">
        <v>184</v>
      </c>
      <c r="K144" s="89" t="s">
        <v>104</v>
      </c>
      <c r="L144" s="89" t="s">
        <v>184</v>
      </c>
      <c r="U144" s="89" t="s">
        <v>42</v>
      </c>
      <c r="V144" s="89" t="s">
        <v>184</v>
      </c>
    </row>
    <row r="145" spans="1:29" x14ac:dyDescent="0.35">
      <c r="A145" s="89" t="s">
        <v>185</v>
      </c>
      <c r="B145">
        <v>2016</v>
      </c>
      <c r="C145">
        <v>2017</v>
      </c>
      <c r="D145">
        <v>2018</v>
      </c>
      <c r="E145">
        <v>2019</v>
      </c>
      <c r="F145">
        <v>2020</v>
      </c>
      <c r="G145">
        <v>2021</v>
      </c>
      <c r="H145">
        <v>2022</v>
      </c>
      <c r="I145">
        <v>2023</v>
      </c>
      <c r="K145" s="89" t="s">
        <v>185</v>
      </c>
      <c r="L145">
        <v>2016</v>
      </c>
      <c r="M145">
        <v>2017</v>
      </c>
      <c r="N145">
        <v>2018</v>
      </c>
      <c r="O145">
        <v>2019</v>
      </c>
      <c r="P145">
        <v>2020</v>
      </c>
      <c r="Q145">
        <v>2021</v>
      </c>
      <c r="R145">
        <v>2022</v>
      </c>
      <c r="S145">
        <v>2023</v>
      </c>
      <c r="U145" s="89" t="s">
        <v>185</v>
      </c>
      <c r="V145">
        <v>2016</v>
      </c>
      <c r="W145">
        <v>2017</v>
      </c>
      <c r="X145">
        <v>2018</v>
      </c>
      <c r="Y145">
        <v>2019</v>
      </c>
      <c r="Z145">
        <v>2020</v>
      </c>
      <c r="AA145">
        <v>2021</v>
      </c>
      <c r="AB145">
        <v>2022</v>
      </c>
      <c r="AC145">
        <v>2023</v>
      </c>
    </row>
    <row r="146" spans="1:29" x14ac:dyDescent="0.35">
      <c r="A146" s="87">
        <v>0</v>
      </c>
      <c r="C146">
        <v>1</v>
      </c>
      <c r="E146">
        <v>1</v>
      </c>
      <c r="K146" s="87">
        <v>0</v>
      </c>
      <c r="L146" s="80" t="e">
        <v>#DIV/0!</v>
      </c>
      <c r="M146" s="80">
        <v>7.1428571428571425E-2</v>
      </c>
      <c r="N146" s="80">
        <v>0</v>
      </c>
      <c r="O146" s="80">
        <v>5.5555555555555552E-2</v>
      </c>
      <c r="P146" s="80">
        <v>0</v>
      </c>
      <c r="Q146" s="80">
        <v>0</v>
      </c>
      <c r="R146" s="80">
        <v>0</v>
      </c>
      <c r="S146" s="80">
        <v>0</v>
      </c>
      <c r="T146" s="80"/>
      <c r="U146" s="87">
        <v>0</v>
      </c>
      <c r="W146">
        <v>0</v>
      </c>
      <c r="Y146">
        <v>0</v>
      </c>
    </row>
    <row r="147" spans="1:29" x14ac:dyDescent="0.35">
      <c r="A147" s="87">
        <v>10</v>
      </c>
      <c r="C147">
        <v>13</v>
      </c>
      <c r="D147">
        <v>9</v>
      </c>
      <c r="E147">
        <v>9</v>
      </c>
      <c r="F147">
        <v>13</v>
      </c>
      <c r="G147">
        <v>11</v>
      </c>
      <c r="H147">
        <v>18</v>
      </c>
      <c r="I147">
        <v>10</v>
      </c>
      <c r="K147" s="87">
        <v>10</v>
      </c>
      <c r="L147" s="80" t="e">
        <v>#DIV/0!</v>
      </c>
      <c r="M147" s="80">
        <v>0.9285714285714286</v>
      </c>
      <c r="N147" s="80">
        <v>1</v>
      </c>
      <c r="O147" s="80">
        <v>0.5</v>
      </c>
      <c r="P147" s="80">
        <v>1</v>
      </c>
      <c r="Q147" s="80">
        <v>1</v>
      </c>
      <c r="R147" s="80">
        <v>0.78260869565217395</v>
      </c>
      <c r="S147" s="80">
        <v>1</v>
      </c>
      <c r="T147" s="80"/>
      <c r="U147" s="87">
        <v>10</v>
      </c>
      <c r="W147">
        <v>10</v>
      </c>
      <c r="X147">
        <v>10</v>
      </c>
      <c r="Y147">
        <v>10</v>
      </c>
      <c r="Z147">
        <v>10</v>
      </c>
      <c r="AA147">
        <v>10</v>
      </c>
      <c r="AB147">
        <v>10</v>
      </c>
      <c r="AC147">
        <v>10</v>
      </c>
    </row>
    <row r="148" spans="1:29" x14ac:dyDescent="0.35">
      <c r="A148" s="87" t="s">
        <v>87</v>
      </c>
      <c r="E148">
        <v>8</v>
      </c>
      <c r="K148" s="87" t="s">
        <v>87</v>
      </c>
      <c r="L148" s="80" t="e">
        <v>#DIV/0!</v>
      </c>
      <c r="M148" s="80">
        <v>0</v>
      </c>
      <c r="N148" s="80">
        <v>0</v>
      </c>
      <c r="O148" s="80">
        <v>0.44444444444444442</v>
      </c>
      <c r="P148" s="80">
        <v>0</v>
      </c>
      <c r="Q148" s="80">
        <v>0</v>
      </c>
      <c r="R148" s="80">
        <v>0</v>
      </c>
      <c r="S148" s="80">
        <v>0</v>
      </c>
      <c r="T148" s="80"/>
      <c r="U148" s="87" t="s">
        <v>87</v>
      </c>
      <c r="Y148" t="e">
        <v>#DIV/0!</v>
      </c>
    </row>
    <row r="149" spans="1:29" x14ac:dyDescent="0.35">
      <c r="A149" s="87" t="s">
        <v>54</v>
      </c>
      <c r="K149" s="87" t="s">
        <v>54</v>
      </c>
      <c r="L149" s="80" t="e">
        <v>#DIV/0!</v>
      </c>
      <c r="M149" s="80">
        <v>0</v>
      </c>
      <c r="N149" s="80">
        <v>0</v>
      </c>
      <c r="O149" s="80">
        <v>0</v>
      </c>
      <c r="P149" s="80">
        <v>0</v>
      </c>
      <c r="Q149" s="80">
        <v>0</v>
      </c>
      <c r="R149" s="80">
        <v>0</v>
      </c>
      <c r="S149" s="80">
        <v>0</v>
      </c>
      <c r="T149" s="80"/>
      <c r="U149" s="87" t="s">
        <v>54</v>
      </c>
    </row>
    <row r="150" spans="1:29" x14ac:dyDescent="0.35">
      <c r="A150" s="87">
        <v>5</v>
      </c>
      <c r="H150">
        <v>5</v>
      </c>
      <c r="K150" s="87">
        <v>5</v>
      </c>
      <c r="L150" s="80" t="e">
        <v>#DIV/0!</v>
      </c>
      <c r="M150" s="80">
        <v>0</v>
      </c>
      <c r="N150" s="80">
        <v>0</v>
      </c>
      <c r="O150" s="80">
        <v>0</v>
      </c>
      <c r="P150" s="80">
        <v>0</v>
      </c>
      <c r="Q150" s="80">
        <v>0</v>
      </c>
      <c r="R150" s="80">
        <v>0.21739130434782608</v>
      </c>
      <c r="S150" s="80">
        <v>0</v>
      </c>
      <c r="T150" s="80"/>
      <c r="U150" s="87">
        <v>5</v>
      </c>
      <c r="AB150">
        <v>5</v>
      </c>
    </row>
    <row r="151" spans="1:29" x14ac:dyDescent="0.35">
      <c r="A151" s="87" t="s">
        <v>29</v>
      </c>
      <c r="C151">
        <v>14</v>
      </c>
      <c r="D151">
        <v>9</v>
      </c>
      <c r="E151">
        <v>18</v>
      </c>
      <c r="F151">
        <v>13</v>
      </c>
      <c r="G151">
        <v>11</v>
      </c>
      <c r="H151">
        <v>23</v>
      </c>
      <c r="I151">
        <v>10</v>
      </c>
      <c r="K151" s="87" t="s">
        <v>29</v>
      </c>
      <c r="L151" s="80" t="e">
        <v>#DIV/0!</v>
      </c>
      <c r="M151" s="80">
        <v>1</v>
      </c>
      <c r="N151" s="80">
        <v>1</v>
      </c>
      <c r="O151" s="80">
        <v>1</v>
      </c>
      <c r="P151" s="80">
        <v>1</v>
      </c>
      <c r="Q151" s="80">
        <v>1</v>
      </c>
      <c r="R151" s="80">
        <v>1</v>
      </c>
      <c r="S151" s="80">
        <v>1</v>
      </c>
      <c r="T151" s="80"/>
      <c r="U151" s="87" t="s">
        <v>29</v>
      </c>
      <c r="W151">
        <v>9.2857142857142865</v>
      </c>
      <c r="X151">
        <v>10</v>
      </c>
      <c r="Y151">
        <v>9</v>
      </c>
      <c r="Z151">
        <v>10</v>
      </c>
      <c r="AA151">
        <v>10</v>
      </c>
      <c r="AB151">
        <v>8.9130434782608692</v>
      </c>
      <c r="AC151">
        <v>10</v>
      </c>
    </row>
    <row r="153" spans="1:29" x14ac:dyDescent="0.35">
      <c r="A153" s="89" t="s">
        <v>105</v>
      </c>
      <c r="B153" s="89" t="s">
        <v>184</v>
      </c>
      <c r="K153" s="89" t="s">
        <v>105</v>
      </c>
      <c r="L153" s="89" t="s">
        <v>184</v>
      </c>
      <c r="U153" s="89" t="s">
        <v>43</v>
      </c>
      <c r="V153" s="89" t="s">
        <v>184</v>
      </c>
    </row>
    <row r="154" spans="1:29" x14ac:dyDescent="0.35">
      <c r="A154" s="89" t="s">
        <v>185</v>
      </c>
      <c r="B154">
        <v>2016</v>
      </c>
      <c r="C154">
        <v>2017</v>
      </c>
      <c r="D154">
        <v>2018</v>
      </c>
      <c r="E154">
        <v>2019</v>
      </c>
      <c r="F154">
        <v>2020</v>
      </c>
      <c r="G154">
        <v>2021</v>
      </c>
      <c r="H154">
        <v>2022</v>
      </c>
      <c r="I154">
        <v>2023</v>
      </c>
      <c r="K154" s="89" t="s">
        <v>185</v>
      </c>
      <c r="L154">
        <v>2016</v>
      </c>
      <c r="M154">
        <v>2017</v>
      </c>
      <c r="N154">
        <v>2018</v>
      </c>
      <c r="O154">
        <v>2019</v>
      </c>
      <c r="P154">
        <v>2020</v>
      </c>
      <c r="Q154">
        <v>2021</v>
      </c>
      <c r="R154">
        <v>2022</v>
      </c>
      <c r="S154">
        <v>2023</v>
      </c>
      <c r="U154" s="89" t="s">
        <v>185</v>
      </c>
      <c r="V154">
        <v>2016</v>
      </c>
      <c r="W154">
        <v>2017</v>
      </c>
      <c r="X154">
        <v>2018</v>
      </c>
      <c r="Y154">
        <v>2019</v>
      </c>
      <c r="Z154">
        <v>2020</v>
      </c>
      <c r="AA154">
        <v>2021</v>
      </c>
      <c r="AB154">
        <v>2022</v>
      </c>
      <c r="AC154">
        <v>2023</v>
      </c>
    </row>
    <row r="155" spans="1:29" x14ac:dyDescent="0.35">
      <c r="A155" s="87">
        <v>0</v>
      </c>
      <c r="E155">
        <v>1</v>
      </c>
      <c r="K155" s="87">
        <v>0</v>
      </c>
      <c r="L155" s="80" t="e">
        <v>#DIV/0!</v>
      </c>
      <c r="M155" s="80">
        <v>0</v>
      </c>
      <c r="N155" s="80">
        <v>0</v>
      </c>
      <c r="O155" s="80">
        <v>0.05</v>
      </c>
      <c r="P155" s="80">
        <v>0</v>
      </c>
      <c r="Q155" s="80">
        <v>0</v>
      </c>
      <c r="R155" s="80">
        <v>0</v>
      </c>
      <c r="S155" s="80">
        <v>0</v>
      </c>
      <c r="T155" s="80"/>
      <c r="U155" s="87">
        <v>0</v>
      </c>
      <c r="Y155">
        <v>0</v>
      </c>
    </row>
    <row r="156" spans="1:29" x14ac:dyDescent="0.35">
      <c r="A156" s="87">
        <v>10</v>
      </c>
      <c r="C156">
        <v>14</v>
      </c>
      <c r="D156">
        <v>10</v>
      </c>
      <c r="E156">
        <v>11</v>
      </c>
      <c r="F156">
        <v>15</v>
      </c>
      <c r="G156">
        <v>11</v>
      </c>
      <c r="H156">
        <v>22</v>
      </c>
      <c r="I156">
        <v>12</v>
      </c>
      <c r="K156" s="87">
        <v>10</v>
      </c>
      <c r="L156" s="80" t="e">
        <v>#DIV/0!</v>
      </c>
      <c r="M156" s="80">
        <v>1</v>
      </c>
      <c r="N156" s="80">
        <v>1</v>
      </c>
      <c r="O156" s="80">
        <v>0.55000000000000004</v>
      </c>
      <c r="P156" s="80">
        <v>1</v>
      </c>
      <c r="Q156" s="80">
        <v>1</v>
      </c>
      <c r="R156" s="80">
        <v>0.95652173913043481</v>
      </c>
      <c r="S156" s="80">
        <v>0.92307692307692313</v>
      </c>
      <c r="T156" s="80"/>
      <c r="U156" s="87">
        <v>10</v>
      </c>
      <c r="W156">
        <v>10</v>
      </c>
      <c r="X156">
        <v>10</v>
      </c>
      <c r="Y156">
        <v>10</v>
      </c>
      <c r="Z156">
        <v>10</v>
      </c>
      <c r="AA156">
        <v>10</v>
      </c>
      <c r="AB156">
        <v>10</v>
      </c>
      <c r="AC156">
        <v>10</v>
      </c>
    </row>
    <row r="157" spans="1:29" x14ac:dyDescent="0.35">
      <c r="A157" s="87" t="s">
        <v>87</v>
      </c>
      <c r="E157">
        <v>8</v>
      </c>
      <c r="K157" s="87" t="s">
        <v>87</v>
      </c>
      <c r="L157" s="80" t="e">
        <v>#DIV/0!</v>
      </c>
      <c r="M157" s="80">
        <v>0</v>
      </c>
      <c r="N157" s="80">
        <v>0</v>
      </c>
      <c r="O157" s="80">
        <v>0.4</v>
      </c>
      <c r="P157" s="80">
        <v>0</v>
      </c>
      <c r="Q157" s="80">
        <v>0</v>
      </c>
      <c r="R157" s="80">
        <v>0</v>
      </c>
      <c r="S157" s="80">
        <v>0</v>
      </c>
      <c r="T157" s="80"/>
      <c r="U157" s="87" t="s">
        <v>87</v>
      </c>
      <c r="Y157" t="e">
        <v>#DIV/0!</v>
      </c>
    </row>
    <row r="158" spans="1:29" x14ac:dyDescent="0.35">
      <c r="A158" s="87" t="s">
        <v>54</v>
      </c>
      <c r="K158" s="87" t="s">
        <v>54</v>
      </c>
      <c r="L158" s="80" t="e">
        <v>#DIV/0!</v>
      </c>
      <c r="M158" s="80">
        <v>0</v>
      </c>
      <c r="N158" s="80">
        <v>0</v>
      </c>
      <c r="O158" s="80">
        <v>0</v>
      </c>
      <c r="P158" s="80">
        <v>0</v>
      </c>
      <c r="Q158" s="80">
        <v>0</v>
      </c>
      <c r="R158" s="80">
        <v>0</v>
      </c>
      <c r="S158" s="80">
        <v>0</v>
      </c>
      <c r="T158" s="80"/>
      <c r="U158" s="87" t="s">
        <v>54</v>
      </c>
    </row>
    <row r="159" spans="1:29" x14ac:dyDescent="0.35">
      <c r="A159" s="87">
        <v>5</v>
      </c>
      <c r="H159">
        <v>1</v>
      </c>
      <c r="I159">
        <v>1</v>
      </c>
      <c r="K159" s="87">
        <v>5</v>
      </c>
      <c r="L159" s="80" t="e">
        <v>#DIV/0!</v>
      </c>
      <c r="M159" s="80">
        <v>0</v>
      </c>
      <c r="N159" s="80">
        <v>0</v>
      </c>
      <c r="O159" s="80">
        <v>0</v>
      </c>
      <c r="P159" s="80">
        <v>0</v>
      </c>
      <c r="Q159" s="80">
        <v>0</v>
      </c>
      <c r="R159" s="80">
        <v>4.3478260869565216E-2</v>
      </c>
      <c r="S159" s="80">
        <v>7.6923076923076927E-2</v>
      </c>
      <c r="T159" s="80"/>
      <c r="U159" s="87">
        <v>5</v>
      </c>
      <c r="AB159">
        <v>5</v>
      </c>
      <c r="AC159">
        <v>5</v>
      </c>
    </row>
    <row r="160" spans="1:29" x14ac:dyDescent="0.35">
      <c r="A160" s="87" t="s">
        <v>29</v>
      </c>
      <c r="C160">
        <v>14</v>
      </c>
      <c r="D160">
        <v>10</v>
      </c>
      <c r="E160">
        <v>20</v>
      </c>
      <c r="F160">
        <v>15</v>
      </c>
      <c r="G160">
        <v>11</v>
      </c>
      <c r="H160">
        <v>23</v>
      </c>
      <c r="I160">
        <v>13</v>
      </c>
      <c r="K160" s="87" t="s">
        <v>29</v>
      </c>
      <c r="L160" s="80" t="e">
        <v>#DIV/0!</v>
      </c>
      <c r="M160" s="80">
        <v>1</v>
      </c>
      <c r="N160" s="80">
        <v>1</v>
      </c>
      <c r="O160" s="80">
        <v>1</v>
      </c>
      <c r="P160" s="80">
        <v>1</v>
      </c>
      <c r="Q160" s="80">
        <v>1</v>
      </c>
      <c r="R160" s="80">
        <v>1</v>
      </c>
      <c r="S160" s="80">
        <v>1</v>
      </c>
      <c r="T160" s="80"/>
      <c r="U160" s="87" t="s">
        <v>29</v>
      </c>
      <c r="W160">
        <v>10</v>
      </c>
      <c r="X160">
        <v>10</v>
      </c>
      <c r="Y160">
        <v>9.1666666666666661</v>
      </c>
      <c r="Z160">
        <v>10</v>
      </c>
      <c r="AA160">
        <v>10</v>
      </c>
      <c r="AB160">
        <v>9.7826086956521738</v>
      </c>
      <c r="AC160">
        <v>9.615384615384615</v>
      </c>
    </row>
    <row r="162" spans="1:29" x14ac:dyDescent="0.35">
      <c r="A162" s="89" t="s">
        <v>106</v>
      </c>
      <c r="B162" s="89" t="s">
        <v>184</v>
      </c>
      <c r="K162" s="89" t="s">
        <v>106</v>
      </c>
      <c r="L162" s="89" t="s">
        <v>184</v>
      </c>
      <c r="U162" s="89" t="s">
        <v>55</v>
      </c>
      <c r="V162" s="89" t="s">
        <v>184</v>
      </c>
    </row>
    <row r="163" spans="1:29" x14ac:dyDescent="0.35">
      <c r="A163" s="89" t="s">
        <v>185</v>
      </c>
      <c r="B163">
        <v>2016</v>
      </c>
      <c r="C163">
        <v>2017</v>
      </c>
      <c r="D163">
        <v>2018</v>
      </c>
      <c r="E163">
        <v>2019</v>
      </c>
      <c r="F163">
        <v>2020</v>
      </c>
      <c r="G163">
        <v>2021</v>
      </c>
      <c r="H163">
        <v>2022</v>
      </c>
      <c r="I163">
        <v>2023</v>
      </c>
      <c r="K163" s="89" t="s">
        <v>185</v>
      </c>
      <c r="L163">
        <v>2016</v>
      </c>
      <c r="M163">
        <v>2017</v>
      </c>
      <c r="N163">
        <v>2018</v>
      </c>
      <c r="O163">
        <v>2019</v>
      </c>
      <c r="P163">
        <v>2020</v>
      </c>
      <c r="Q163">
        <v>2021</v>
      </c>
      <c r="R163">
        <v>2022</v>
      </c>
      <c r="S163">
        <v>2023</v>
      </c>
      <c r="U163" s="89" t="s">
        <v>185</v>
      </c>
      <c r="V163">
        <v>2016</v>
      </c>
      <c r="W163">
        <v>2017</v>
      </c>
      <c r="X163">
        <v>2018</v>
      </c>
      <c r="Y163">
        <v>2019</v>
      </c>
      <c r="Z163">
        <v>2020</v>
      </c>
      <c r="AA163">
        <v>2021</v>
      </c>
      <c r="AB163">
        <v>2022</v>
      </c>
      <c r="AC163">
        <v>2023</v>
      </c>
    </row>
    <row r="164" spans="1:29" x14ac:dyDescent="0.35">
      <c r="A164" s="87">
        <v>0</v>
      </c>
      <c r="E164">
        <v>2</v>
      </c>
      <c r="K164" s="87">
        <v>0</v>
      </c>
      <c r="L164" s="80" t="e">
        <v>#DIV/0!</v>
      </c>
      <c r="M164" s="80">
        <v>0</v>
      </c>
      <c r="N164" s="80">
        <v>0</v>
      </c>
      <c r="O164" s="80">
        <v>0.1</v>
      </c>
      <c r="P164" s="80">
        <v>0</v>
      </c>
      <c r="Q164" s="80">
        <v>0</v>
      </c>
      <c r="R164" s="80">
        <v>0</v>
      </c>
      <c r="S164" s="80">
        <v>0</v>
      </c>
      <c r="T164" s="80"/>
      <c r="U164" s="87">
        <v>0</v>
      </c>
      <c r="Y164">
        <v>0</v>
      </c>
    </row>
    <row r="165" spans="1:29" x14ac:dyDescent="0.35">
      <c r="A165" s="87">
        <v>10</v>
      </c>
      <c r="C165">
        <v>14</v>
      </c>
      <c r="D165">
        <v>8</v>
      </c>
      <c r="E165">
        <v>10</v>
      </c>
      <c r="F165">
        <v>13</v>
      </c>
      <c r="G165">
        <v>11</v>
      </c>
      <c r="H165">
        <v>21</v>
      </c>
      <c r="I165">
        <v>10</v>
      </c>
      <c r="K165" s="87">
        <v>10</v>
      </c>
      <c r="L165" s="80" t="e">
        <v>#DIV/0!</v>
      </c>
      <c r="M165" s="80">
        <v>1</v>
      </c>
      <c r="N165" s="80">
        <v>1</v>
      </c>
      <c r="O165" s="80">
        <v>0.5</v>
      </c>
      <c r="P165" s="80">
        <v>1</v>
      </c>
      <c r="Q165" s="80">
        <v>1</v>
      </c>
      <c r="R165" s="80">
        <v>0.91304347826086951</v>
      </c>
      <c r="S165" s="80">
        <v>0.83333333333333337</v>
      </c>
      <c r="T165" s="80"/>
      <c r="U165" s="87">
        <v>10</v>
      </c>
      <c r="W165">
        <v>10</v>
      </c>
      <c r="X165">
        <v>10</v>
      </c>
      <c r="Y165">
        <v>10</v>
      </c>
      <c r="Z165">
        <v>10</v>
      </c>
      <c r="AA165">
        <v>10</v>
      </c>
      <c r="AB165">
        <v>10</v>
      </c>
      <c r="AC165">
        <v>10</v>
      </c>
    </row>
    <row r="166" spans="1:29" x14ac:dyDescent="0.35">
      <c r="A166" s="87" t="s">
        <v>87</v>
      </c>
      <c r="E166">
        <v>8</v>
      </c>
      <c r="K166" s="87" t="s">
        <v>87</v>
      </c>
      <c r="L166" s="80" t="e">
        <v>#DIV/0!</v>
      </c>
      <c r="M166" s="80">
        <v>0</v>
      </c>
      <c r="N166" s="80">
        <v>0</v>
      </c>
      <c r="O166" s="80">
        <v>0.4</v>
      </c>
      <c r="P166" s="80">
        <v>0</v>
      </c>
      <c r="Q166" s="80">
        <v>0</v>
      </c>
      <c r="R166" s="80">
        <v>0</v>
      </c>
      <c r="S166" s="80">
        <v>0</v>
      </c>
      <c r="T166" s="80"/>
      <c r="U166" s="87" t="s">
        <v>87</v>
      </c>
      <c r="Y166" t="e">
        <v>#DIV/0!</v>
      </c>
    </row>
    <row r="167" spans="1:29" x14ac:dyDescent="0.35">
      <c r="A167" s="87" t="s">
        <v>54</v>
      </c>
      <c r="K167" s="87" t="s">
        <v>54</v>
      </c>
      <c r="L167" s="80" t="e">
        <v>#DIV/0!</v>
      </c>
      <c r="M167" s="80">
        <v>0</v>
      </c>
      <c r="N167" s="80">
        <v>0</v>
      </c>
      <c r="O167" s="80">
        <v>0</v>
      </c>
      <c r="P167" s="80">
        <v>0</v>
      </c>
      <c r="Q167" s="80">
        <v>0</v>
      </c>
      <c r="R167" s="80">
        <v>0</v>
      </c>
      <c r="S167" s="80">
        <v>0</v>
      </c>
      <c r="T167" s="80"/>
      <c r="U167" s="87" t="s">
        <v>54</v>
      </c>
    </row>
    <row r="168" spans="1:29" x14ac:dyDescent="0.35">
      <c r="A168" s="87">
        <v>5</v>
      </c>
      <c r="H168">
        <v>2</v>
      </c>
      <c r="I168">
        <v>2</v>
      </c>
      <c r="K168" s="87">
        <v>5</v>
      </c>
      <c r="L168" s="80" t="e">
        <v>#DIV/0!</v>
      </c>
      <c r="M168" s="80">
        <v>0</v>
      </c>
      <c r="N168" s="80">
        <v>0</v>
      </c>
      <c r="O168" s="80">
        <v>0</v>
      </c>
      <c r="P168" s="80">
        <v>0</v>
      </c>
      <c r="Q168" s="80">
        <v>0</v>
      </c>
      <c r="R168" s="80">
        <v>8.6956521739130432E-2</v>
      </c>
      <c r="S168" s="80">
        <v>0.16666666666666666</v>
      </c>
      <c r="T168" s="80"/>
      <c r="U168" s="87">
        <v>5</v>
      </c>
      <c r="AB168">
        <v>5</v>
      </c>
      <c r="AC168">
        <v>5</v>
      </c>
    </row>
    <row r="169" spans="1:29" x14ac:dyDescent="0.35">
      <c r="A169" s="87" t="s">
        <v>29</v>
      </c>
      <c r="C169">
        <v>14</v>
      </c>
      <c r="D169">
        <v>8</v>
      </c>
      <c r="E169">
        <v>20</v>
      </c>
      <c r="F169">
        <v>13</v>
      </c>
      <c r="G169">
        <v>11</v>
      </c>
      <c r="H169">
        <v>23</v>
      </c>
      <c r="I169">
        <v>12</v>
      </c>
      <c r="K169" s="87" t="s">
        <v>29</v>
      </c>
      <c r="L169" s="80" t="e">
        <v>#DIV/0!</v>
      </c>
      <c r="M169" s="80">
        <v>1</v>
      </c>
      <c r="N169" s="80">
        <v>1</v>
      </c>
      <c r="O169" s="80">
        <v>1</v>
      </c>
      <c r="P169" s="80">
        <v>1</v>
      </c>
      <c r="Q169" s="80">
        <v>1</v>
      </c>
      <c r="R169" s="80">
        <v>1</v>
      </c>
      <c r="S169" s="80">
        <v>1</v>
      </c>
      <c r="T169" s="80"/>
      <c r="U169" s="87" t="s">
        <v>29</v>
      </c>
      <c r="W169">
        <v>10</v>
      </c>
      <c r="X169">
        <v>10</v>
      </c>
      <c r="Y169">
        <v>8.3333333333333339</v>
      </c>
      <c r="Z169">
        <v>10</v>
      </c>
      <c r="AA169">
        <v>10</v>
      </c>
      <c r="AB169">
        <v>9.5652173913043477</v>
      </c>
      <c r="AC169">
        <v>9.1666666666666661</v>
      </c>
    </row>
    <row r="171" spans="1:29" x14ac:dyDescent="0.35">
      <c r="A171" s="89" t="s">
        <v>107</v>
      </c>
      <c r="B171" s="89" t="s">
        <v>184</v>
      </c>
      <c r="K171" s="89" t="s">
        <v>107</v>
      </c>
      <c r="L171" s="89" t="s">
        <v>184</v>
      </c>
      <c r="U171" s="89" t="s">
        <v>44</v>
      </c>
      <c r="V171" s="89" t="s">
        <v>184</v>
      </c>
    </row>
    <row r="172" spans="1:29" x14ac:dyDescent="0.35">
      <c r="A172" s="89" t="s">
        <v>185</v>
      </c>
      <c r="B172">
        <v>2016</v>
      </c>
      <c r="C172">
        <v>2017</v>
      </c>
      <c r="D172">
        <v>2018</v>
      </c>
      <c r="E172">
        <v>2019</v>
      </c>
      <c r="F172">
        <v>2020</v>
      </c>
      <c r="G172">
        <v>2021</v>
      </c>
      <c r="H172">
        <v>2022</v>
      </c>
      <c r="I172">
        <v>2023</v>
      </c>
      <c r="K172" s="89" t="s">
        <v>185</v>
      </c>
      <c r="L172">
        <v>2016</v>
      </c>
      <c r="M172">
        <v>2017</v>
      </c>
      <c r="N172">
        <v>2018</v>
      </c>
      <c r="O172">
        <v>2019</v>
      </c>
      <c r="P172">
        <v>2020</v>
      </c>
      <c r="Q172">
        <v>2021</v>
      </c>
      <c r="R172">
        <v>2022</v>
      </c>
      <c r="S172">
        <v>2023</v>
      </c>
      <c r="U172" s="89" t="s">
        <v>185</v>
      </c>
      <c r="V172">
        <v>2016</v>
      </c>
      <c r="W172">
        <v>2017</v>
      </c>
      <c r="X172">
        <v>2018</v>
      </c>
      <c r="Y172">
        <v>2019</v>
      </c>
      <c r="Z172">
        <v>2020</v>
      </c>
      <c r="AA172">
        <v>2021</v>
      </c>
      <c r="AB172">
        <v>2022</v>
      </c>
      <c r="AC172">
        <v>2023</v>
      </c>
    </row>
    <row r="173" spans="1:29" x14ac:dyDescent="0.35">
      <c r="A173" s="87">
        <v>0</v>
      </c>
      <c r="C173">
        <v>1</v>
      </c>
      <c r="K173" s="87">
        <v>0</v>
      </c>
      <c r="L173" s="80" t="e">
        <v>#DIV/0!</v>
      </c>
      <c r="M173" s="80">
        <v>5.8823529411764705E-2</v>
      </c>
      <c r="N173" s="80">
        <v>0</v>
      </c>
      <c r="O173" s="80">
        <v>0</v>
      </c>
      <c r="P173" s="80">
        <v>0</v>
      </c>
      <c r="Q173" s="80">
        <v>0</v>
      </c>
      <c r="R173" s="80">
        <v>0</v>
      </c>
      <c r="S173" s="80">
        <v>0</v>
      </c>
      <c r="T173" s="80"/>
      <c r="U173" s="87">
        <v>0</v>
      </c>
      <c r="W173">
        <v>0</v>
      </c>
    </row>
    <row r="174" spans="1:29" x14ac:dyDescent="0.35">
      <c r="A174" s="87">
        <v>10</v>
      </c>
      <c r="C174">
        <v>16</v>
      </c>
      <c r="D174">
        <v>8</v>
      </c>
      <c r="E174">
        <v>11</v>
      </c>
      <c r="F174">
        <v>15</v>
      </c>
      <c r="G174">
        <v>11</v>
      </c>
      <c r="H174">
        <v>20</v>
      </c>
      <c r="I174">
        <v>12</v>
      </c>
      <c r="K174" s="87">
        <v>10</v>
      </c>
      <c r="L174" s="80" t="e">
        <v>#DIV/0!</v>
      </c>
      <c r="M174" s="80">
        <v>0.94117647058823528</v>
      </c>
      <c r="N174" s="80">
        <v>1</v>
      </c>
      <c r="O174" s="80">
        <v>0.57894736842105265</v>
      </c>
      <c r="P174" s="80">
        <v>1</v>
      </c>
      <c r="Q174" s="80">
        <v>1</v>
      </c>
      <c r="R174" s="80">
        <v>0.86956521739130432</v>
      </c>
      <c r="S174" s="80">
        <v>0.92307692307692313</v>
      </c>
      <c r="T174" s="80"/>
      <c r="U174" s="87">
        <v>10</v>
      </c>
      <c r="W174">
        <v>10</v>
      </c>
      <c r="X174">
        <v>10</v>
      </c>
      <c r="Y174">
        <v>10</v>
      </c>
      <c r="Z174">
        <v>10</v>
      </c>
      <c r="AA174">
        <v>10</v>
      </c>
      <c r="AB174">
        <v>10</v>
      </c>
      <c r="AC174">
        <v>10</v>
      </c>
    </row>
    <row r="175" spans="1:29" x14ac:dyDescent="0.35">
      <c r="A175" s="87" t="s">
        <v>87</v>
      </c>
      <c r="E175">
        <v>8</v>
      </c>
      <c r="K175" s="87" t="s">
        <v>87</v>
      </c>
      <c r="L175" s="80" t="e">
        <v>#DIV/0!</v>
      </c>
      <c r="M175" s="80">
        <v>0</v>
      </c>
      <c r="N175" s="80">
        <v>0</v>
      </c>
      <c r="O175" s="80">
        <v>0.42105263157894735</v>
      </c>
      <c r="P175" s="80">
        <v>0</v>
      </c>
      <c r="Q175" s="80">
        <v>0</v>
      </c>
      <c r="R175" s="80">
        <v>0</v>
      </c>
      <c r="S175" s="80">
        <v>0</v>
      </c>
      <c r="T175" s="80"/>
      <c r="U175" s="87" t="s">
        <v>87</v>
      </c>
      <c r="Y175" t="e">
        <v>#DIV/0!</v>
      </c>
    </row>
    <row r="176" spans="1:29" x14ac:dyDescent="0.35">
      <c r="A176" s="87" t="s">
        <v>54</v>
      </c>
      <c r="K176" s="87" t="s">
        <v>54</v>
      </c>
      <c r="L176" s="80" t="e">
        <v>#DIV/0!</v>
      </c>
      <c r="M176" s="80">
        <v>0</v>
      </c>
      <c r="N176" s="80">
        <v>0</v>
      </c>
      <c r="O176" s="80">
        <v>0</v>
      </c>
      <c r="P176" s="80">
        <v>0</v>
      </c>
      <c r="Q176" s="80">
        <v>0</v>
      </c>
      <c r="R176" s="80">
        <v>0</v>
      </c>
      <c r="S176" s="80">
        <v>0</v>
      </c>
      <c r="T176" s="80"/>
      <c r="U176" s="87" t="s">
        <v>54</v>
      </c>
    </row>
    <row r="177" spans="1:29" x14ac:dyDescent="0.35">
      <c r="A177" s="87">
        <v>5</v>
      </c>
      <c r="H177">
        <v>3</v>
      </c>
      <c r="I177">
        <v>1</v>
      </c>
      <c r="K177" s="87">
        <v>5</v>
      </c>
      <c r="L177" s="80" t="e">
        <v>#DIV/0!</v>
      </c>
      <c r="M177" s="80">
        <v>0</v>
      </c>
      <c r="N177" s="80">
        <v>0</v>
      </c>
      <c r="O177" s="80">
        <v>0</v>
      </c>
      <c r="P177" s="80">
        <v>0</v>
      </c>
      <c r="Q177" s="80">
        <v>0</v>
      </c>
      <c r="R177" s="80">
        <v>0.13043478260869565</v>
      </c>
      <c r="S177" s="80">
        <v>7.6923076923076927E-2</v>
      </c>
      <c r="T177" s="80"/>
      <c r="U177" s="87">
        <v>5</v>
      </c>
      <c r="AB177">
        <v>5</v>
      </c>
      <c r="AC177">
        <v>5</v>
      </c>
    </row>
    <row r="178" spans="1:29" x14ac:dyDescent="0.35">
      <c r="A178" s="87" t="s">
        <v>29</v>
      </c>
      <c r="C178">
        <v>17</v>
      </c>
      <c r="D178">
        <v>8</v>
      </c>
      <c r="E178">
        <v>19</v>
      </c>
      <c r="F178">
        <v>15</v>
      </c>
      <c r="G178">
        <v>11</v>
      </c>
      <c r="H178">
        <v>23</v>
      </c>
      <c r="I178">
        <v>13</v>
      </c>
      <c r="K178" s="87" t="s">
        <v>29</v>
      </c>
      <c r="L178" s="80" t="e">
        <v>#DIV/0!</v>
      </c>
      <c r="M178" s="80">
        <v>1</v>
      </c>
      <c r="N178" s="80">
        <v>1</v>
      </c>
      <c r="O178" s="80">
        <v>1</v>
      </c>
      <c r="P178" s="80">
        <v>1</v>
      </c>
      <c r="Q178" s="80">
        <v>1</v>
      </c>
      <c r="R178" s="80">
        <v>1</v>
      </c>
      <c r="S178" s="80">
        <v>1</v>
      </c>
      <c r="T178" s="80"/>
      <c r="U178" s="87" t="s">
        <v>29</v>
      </c>
      <c r="W178">
        <v>9.4117647058823533</v>
      </c>
      <c r="X178">
        <v>10</v>
      </c>
      <c r="Y178">
        <v>10</v>
      </c>
      <c r="Z178">
        <v>10</v>
      </c>
      <c r="AA178">
        <v>10</v>
      </c>
      <c r="AB178">
        <v>9.3478260869565215</v>
      </c>
      <c r="AC178">
        <v>9.615384615384615</v>
      </c>
    </row>
    <row r="180" spans="1:29" x14ac:dyDescent="0.35">
      <c r="A180" s="89" t="s">
        <v>108</v>
      </c>
      <c r="B180" s="89" t="s">
        <v>184</v>
      </c>
      <c r="K180" s="89" t="s">
        <v>108</v>
      </c>
      <c r="L180" s="89" t="s">
        <v>184</v>
      </c>
      <c r="U180" s="89" t="s">
        <v>45</v>
      </c>
      <c r="V180" s="89" t="s">
        <v>184</v>
      </c>
    </row>
    <row r="181" spans="1:29" x14ac:dyDescent="0.35">
      <c r="A181" s="89" t="s">
        <v>185</v>
      </c>
      <c r="B181">
        <v>2016</v>
      </c>
      <c r="C181">
        <v>2017</v>
      </c>
      <c r="D181">
        <v>2018</v>
      </c>
      <c r="E181">
        <v>2019</v>
      </c>
      <c r="F181">
        <v>2020</v>
      </c>
      <c r="G181">
        <v>2021</v>
      </c>
      <c r="H181">
        <v>2022</v>
      </c>
      <c r="I181">
        <v>2023</v>
      </c>
      <c r="K181" s="89" t="s">
        <v>185</v>
      </c>
      <c r="L181">
        <v>2016</v>
      </c>
      <c r="M181">
        <v>2017</v>
      </c>
      <c r="N181">
        <v>2018</v>
      </c>
      <c r="O181">
        <v>2019</v>
      </c>
      <c r="P181">
        <v>2020</v>
      </c>
      <c r="Q181">
        <v>2021</v>
      </c>
      <c r="R181">
        <v>2022</v>
      </c>
      <c r="S181">
        <v>2023</v>
      </c>
      <c r="U181" s="89" t="s">
        <v>185</v>
      </c>
      <c r="V181">
        <v>2016</v>
      </c>
      <c r="W181">
        <v>2017</v>
      </c>
      <c r="X181">
        <v>2018</v>
      </c>
      <c r="Y181">
        <v>2019</v>
      </c>
      <c r="Z181">
        <v>2020</v>
      </c>
      <c r="AA181">
        <v>2021</v>
      </c>
      <c r="AB181">
        <v>2022</v>
      </c>
      <c r="AC181">
        <v>2023</v>
      </c>
    </row>
    <row r="182" spans="1:29" x14ac:dyDescent="0.35">
      <c r="A182" s="87">
        <v>0</v>
      </c>
      <c r="D182">
        <v>1</v>
      </c>
      <c r="H182">
        <v>1</v>
      </c>
      <c r="K182" s="87">
        <v>0</v>
      </c>
      <c r="L182" s="80" t="e">
        <v>#DIV/0!</v>
      </c>
      <c r="M182" s="80">
        <v>0</v>
      </c>
      <c r="N182" s="80">
        <v>0.1</v>
      </c>
      <c r="O182" s="80">
        <v>0</v>
      </c>
      <c r="P182" s="80">
        <v>0</v>
      </c>
      <c r="Q182" s="80">
        <v>0</v>
      </c>
      <c r="R182" s="80">
        <v>4.3478260869565216E-2</v>
      </c>
      <c r="S182" s="80">
        <v>0</v>
      </c>
      <c r="T182" s="80"/>
      <c r="U182" s="87">
        <v>0</v>
      </c>
      <c r="X182">
        <v>0</v>
      </c>
      <c r="AB182">
        <v>0</v>
      </c>
    </row>
    <row r="183" spans="1:29" x14ac:dyDescent="0.35">
      <c r="A183" s="87">
        <v>10</v>
      </c>
      <c r="C183">
        <v>13</v>
      </c>
      <c r="D183">
        <v>9</v>
      </c>
      <c r="E183">
        <v>12</v>
      </c>
      <c r="F183">
        <v>12</v>
      </c>
      <c r="G183">
        <v>11</v>
      </c>
      <c r="H183">
        <v>17</v>
      </c>
      <c r="I183">
        <v>8</v>
      </c>
      <c r="K183" s="87">
        <v>10</v>
      </c>
      <c r="L183" s="80" t="e">
        <v>#DIV/0!</v>
      </c>
      <c r="M183" s="80">
        <v>1</v>
      </c>
      <c r="N183" s="80">
        <v>0.9</v>
      </c>
      <c r="O183" s="80">
        <v>0.6</v>
      </c>
      <c r="P183" s="80">
        <v>1</v>
      </c>
      <c r="Q183" s="80">
        <v>1</v>
      </c>
      <c r="R183" s="80">
        <v>0.73913043478260865</v>
      </c>
      <c r="S183" s="80">
        <v>0.8</v>
      </c>
      <c r="T183" s="80"/>
      <c r="U183" s="87">
        <v>10</v>
      </c>
      <c r="W183">
        <v>10</v>
      </c>
      <c r="X183">
        <v>10</v>
      </c>
      <c r="Y183">
        <v>10</v>
      </c>
      <c r="Z183">
        <v>10</v>
      </c>
      <c r="AA183">
        <v>10</v>
      </c>
      <c r="AB183">
        <v>10</v>
      </c>
      <c r="AC183">
        <v>10</v>
      </c>
    </row>
    <row r="184" spans="1:29" x14ac:dyDescent="0.35">
      <c r="A184" s="87" t="s">
        <v>87</v>
      </c>
      <c r="E184">
        <v>8</v>
      </c>
      <c r="K184" s="87" t="s">
        <v>87</v>
      </c>
      <c r="L184" s="80" t="e">
        <v>#DIV/0!</v>
      </c>
      <c r="M184" s="80">
        <v>0</v>
      </c>
      <c r="N184" s="80">
        <v>0</v>
      </c>
      <c r="O184" s="80">
        <v>0.4</v>
      </c>
      <c r="P184" s="80">
        <v>0</v>
      </c>
      <c r="Q184" s="80">
        <v>0</v>
      </c>
      <c r="R184" s="80">
        <v>0</v>
      </c>
      <c r="S184" s="80">
        <v>0</v>
      </c>
      <c r="T184" s="80"/>
      <c r="U184" s="87" t="s">
        <v>87</v>
      </c>
      <c r="Y184" t="e">
        <v>#DIV/0!</v>
      </c>
    </row>
    <row r="185" spans="1:29" x14ac:dyDescent="0.35">
      <c r="A185" s="87" t="s">
        <v>54</v>
      </c>
      <c r="K185" s="87" t="s">
        <v>54</v>
      </c>
      <c r="L185" s="80" t="e">
        <v>#DIV/0!</v>
      </c>
      <c r="M185" s="80">
        <v>0</v>
      </c>
      <c r="N185" s="80">
        <v>0</v>
      </c>
      <c r="O185" s="80">
        <v>0</v>
      </c>
      <c r="P185" s="80">
        <v>0</v>
      </c>
      <c r="Q185" s="80">
        <v>0</v>
      </c>
      <c r="R185" s="80">
        <v>0</v>
      </c>
      <c r="S185" s="80">
        <v>0</v>
      </c>
      <c r="T185" s="80"/>
      <c r="U185" s="87" t="s">
        <v>54</v>
      </c>
    </row>
    <row r="186" spans="1:29" x14ac:dyDescent="0.35">
      <c r="A186" s="87">
        <v>5</v>
      </c>
      <c r="H186">
        <v>5</v>
      </c>
      <c r="I186">
        <v>2</v>
      </c>
      <c r="K186" s="87">
        <v>5</v>
      </c>
      <c r="L186" s="80" t="e">
        <v>#DIV/0!</v>
      </c>
      <c r="M186" s="80">
        <v>0</v>
      </c>
      <c r="N186" s="80">
        <v>0</v>
      </c>
      <c r="O186" s="80">
        <v>0</v>
      </c>
      <c r="P186" s="80">
        <v>0</v>
      </c>
      <c r="Q186" s="80">
        <v>0</v>
      </c>
      <c r="R186" s="80">
        <v>0.21739130434782608</v>
      </c>
      <c r="S186" s="80">
        <v>0.2</v>
      </c>
      <c r="T186" s="80"/>
      <c r="U186" s="87">
        <v>5</v>
      </c>
      <c r="AB186">
        <v>5</v>
      </c>
      <c r="AC186">
        <v>5</v>
      </c>
    </row>
    <row r="187" spans="1:29" x14ac:dyDescent="0.35">
      <c r="A187" s="87" t="s">
        <v>29</v>
      </c>
      <c r="C187">
        <v>13</v>
      </c>
      <c r="D187">
        <v>10</v>
      </c>
      <c r="E187">
        <v>20</v>
      </c>
      <c r="F187">
        <v>12</v>
      </c>
      <c r="G187">
        <v>11</v>
      </c>
      <c r="H187">
        <v>23</v>
      </c>
      <c r="I187">
        <v>10</v>
      </c>
      <c r="K187" s="87" t="s">
        <v>29</v>
      </c>
      <c r="L187" s="80" t="e">
        <v>#DIV/0!</v>
      </c>
      <c r="M187" s="80">
        <v>1</v>
      </c>
      <c r="N187" s="80">
        <v>1</v>
      </c>
      <c r="O187" s="80">
        <v>1</v>
      </c>
      <c r="P187" s="80">
        <v>1</v>
      </c>
      <c r="Q187" s="80">
        <v>1</v>
      </c>
      <c r="R187" s="80">
        <v>1</v>
      </c>
      <c r="S187" s="80">
        <v>1</v>
      </c>
      <c r="T187" s="80"/>
      <c r="U187" s="87" t="s">
        <v>29</v>
      </c>
      <c r="W187">
        <v>10</v>
      </c>
      <c r="X187">
        <v>9</v>
      </c>
      <c r="Y187">
        <v>10</v>
      </c>
      <c r="Z187">
        <v>10</v>
      </c>
      <c r="AA187">
        <v>10</v>
      </c>
      <c r="AB187">
        <v>8.4782608695652169</v>
      </c>
      <c r="AC187">
        <v>9</v>
      </c>
    </row>
    <row r="189" spans="1:29" x14ac:dyDescent="0.35">
      <c r="A189" s="89" t="s">
        <v>109</v>
      </c>
      <c r="B189" s="89" t="s">
        <v>184</v>
      </c>
      <c r="K189" s="89" t="s">
        <v>109</v>
      </c>
      <c r="L189" s="89" t="s">
        <v>184</v>
      </c>
      <c r="U189" s="89" t="s">
        <v>57</v>
      </c>
      <c r="V189" s="89" t="s">
        <v>184</v>
      </c>
    </row>
    <row r="190" spans="1:29" x14ac:dyDescent="0.35">
      <c r="A190" s="89" t="s">
        <v>185</v>
      </c>
      <c r="B190">
        <v>2016</v>
      </c>
      <c r="C190">
        <v>2017</v>
      </c>
      <c r="D190">
        <v>2018</v>
      </c>
      <c r="E190">
        <v>2019</v>
      </c>
      <c r="F190">
        <v>2020</v>
      </c>
      <c r="G190">
        <v>2021</v>
      </c>
      <c r="H190">
        <v>2022</v>
      </c>
      <c r="I190">
        <v>2023</v>
      </c>
      <c r="K190" s="89" t="s">
        <v>185</v>
      </c>
      <c r="L190">
        <v>2016</v>
      </c>
      <c r="M190">
        <v>2017</v>
      </c>
      <c r="N190">
        <v>2018</v>
      </c>
      <c r="O190">
        <v>2019</v>
      </c>
      <c r="P190">
        <v>2020</v>
      </c>
      <c r="Q190">
        <v>2021</v>
      </c>
      <c r="R190">
        <v>2022</v>
      </c>
      <c r="S190">
        <v>2023</v>
      </c>
      <c r="U190" s="89" t="s">
        <v>185</v>
      </c>
      <c r="V190">
        <v>2016</v>
      </c>
      <c r="W190">
        <v>2017</v>
      </c>
      <c r="X190">
        <v>2018</v>
      </c>
      <c r="Y190">
        <v>2019</v>
      </c>
      <c r="Z190">
        <v>2020</v>
      </c>
      <c r="AA190">
        <v>2021</v>
      </c>
      <c r="AB190">
        <v>2022</v>
      </c>
      <c r="AC190">
        <v>2023</v>
      </c>
    </row>
    <row r="191" spans="1:29" x14ac:dyDescent="0.35">
      <c r="A191" s="87">
        <v>10</v>
      </c>
      <c r="C191">
        <v>16</v>
      </c>
      <c r="D191">
        <v>10</v>
      </c>
      <c r="E191">
        <v>11</v>
      </c>
      <c r="F191">
        <v>14</v>
      </c>
      <c r="G191">
        <v>11</v>
      </c>
      <c r="H191">
        <v>19</v>
      </c>
      <c r="I191">
        <v>11</v>
      </c>
      <c r="K191" s="87">
        <v>10</v>
      </c>
      <c r="L191" s="80" t="e">
        <v>#DIV/0!</v>
      </c>
      <c r="M191" s="80">
        <v>1</v>
      </c>
      <c r="N191" s="80">
        <v>1</v>
      </c>
      <c r="O191" s="80">
        <v>0.57894736842105265</v>
      </c>
      <c r="P191" s="80">
        <v>1</v>
      </c>
      <c r="Q191" s="80">
        <v>1</v>
      </c>
      <c r="R191" s="80">
        <v>0.86363636363636365</v>
      </c>
      <c r="S191" s="80">
        <v>0.91666666666666663</v>
      </c>
      <c r="T191" s="80"/>
      <c r="U191" s="87">
        <v>10</v>
      </c>
      <c r="W191">
        <v>10</v>
      </c>
      <c r="X191">
        <v>10</v>
      </c>
      <c r="Y191">
        <v>10</v>
      </c>
      <c r="Z191">
        <v>10</v>
      </c>
      <c r="AA191">
        <v>10</v>
      </c>
      <c r="AB191">
        <v>10</v>
      </c>
      <c r="AC191">
        <v>10</v>
      </c>
    </row>
    <row r="192" spans="1:29" x14ac:dyDescent="0.35">
      <c r="A192" s="87" t="s">
        <v>87</v>
      </c>
      <c r="E192">
        <v>8</v>
      </c>
      <c r="K192" s="87" t="s">
        <v>87</v>
      </c>
      <c r="L192" s="80" t="e">
        <v>#DIV/0!</v>
      </c>
      <c r="M192" s="80">
        <v>0</v>
      </c>
      <c r="N192" s="80">
        <v>0</v>
      </c>
      <c r="O192" s="80">
        <v>0.42105263157894735</v>
      </c>
      <c r="P192" s="80">
        <v>0</v>
      </c>
      <c r="Q192" s="80">
        <v>0</v>
      </c>
      <c r="R192" s="80">
        <v>0</v>
      </c>
      <c r="S192" s="80">
        <v>0</v>
      </c>
      <c r="T192" s="80"/>
      <c r="U192" s="87" t="s">
        <v>87</v>
      </c>
      <c r="Y192" t="e">
        <v>#DIV/0!</v>
      </c>
    </row>
    <row r="193" spans="1:29" x14ac:dyDescent="0.35">
      <c r="A193" s="87" t="s">
        <v>54</v>
      </c>
      <c r="K193" s="87" t="s">
        <v>54</v>
      </c>
      <c r="L193" s="80" t="e">
        <v>#DIV/0!</v>
      </c>
      <c r="M193" s="80">
        <v>0</v>
      </c>
      <c r="N193" s="80">
        <v>0</v>
      </c>
      <c r="O193" s="80">
        <v>0</v>
      </c>
      <c r="P193" s="80">
        <v>0</v>
      </c>
      <c r="Q193" s="80">
        <v>0</v>
      </c>
      <c r="R193" s="80">
        <v>0</v>
      </c>
      <c r="S193" s="80">
        <v>0</v>
      </c>
      <c r="T193" s="80"/>
      <c r="U193" s="87" t="s">
        <v>54</v>
      </c>
    </row>
    <row r="194" spans="1:29" x14ac:dyDescent="0.35">
      <c r="A194" s="87">
        <v>5</v>
      </c>
      <c r="H194">
        <v>3</v>
      </c>
      <c r="I194">
        <v>1</v>
      </c>
      <c r="K194" s="87">
        <v>5</v>
      </c>
      <c r="L194" s="80" t="e">
        <v>#DIV/0!</v>
      </c>
      <c r="M194" s="80">
        <v>0</v>
      </c>
      <c r="N194" s="80">
        <v>0</v>
      </c>
      <c r="O194" s="80">
        <v>0</v>
      </c>
      <c r="P194" s="80">
        <v>0</v>
      </c>
      <c r="Q194" s="80">
        <v>0</v>
      </c>
      <c r="R194" s="80">
        <v>0.13636363636363635</v>
      </c>
      <c r="S194" s="80">
        <v>8.3333333333333329E-2</v>
      </c>
      <c r="T194" s="80"/>
      <c r="U194" s="87">
        <v>5</v>
      </c>
      <c r="AB194">
        <v>5</v>
      </c>
      <c r="AC194">
        <v>5</v>
      </c>
    </row>
    <row r="195" spans="1:29" x14ac:dyDescent="0.35">
      <c r="A195" s="87" t="s">
        <v>29</v>
      </c>
      <c r="C195">
        <v>16</v>
      </c>
      <c r="D195">
        <v>10</v>
      </c>
      <c r="E195">
        <v>19</v>
      </c>
      <c r="F195">
        <v>14</v>
      </c>
      <c r="G195">
        <v>11</v>
      </c>
      <c r="H195">
        <v>22</v>
      </c>
      <c r="I195">
        <v>12</v>
      </c>
      <c r="K195" s="87" t="s">
        <v>29</v>
      </c>
      <c r="L195" s="80" t="e">
        <v>#DIV/0!</v>
      </c>
      <c r="M195" s="80">
        <v>1</v>
      </c>
      <c r="N195" s="80">
        <v>1</v>
      </c>
      <c r="O195" s="80">
        <v>1</v>
      </c>
      <c r="P195" s="80">
        <v>1</v>
      </c>
      <c r="Q195" s="80">
        <v>1</v>
      </c>
      <c r="R195" s="80">
        <v>1</v>
      </c>
      <c r="S195" s="80">
        <v>1</v>
      </c>
      <c r="T195" s="80"/>
      <c r="U195" s="87" t="s">
        <v>29</v>
      </c>
      <c r="W195">
        <v>10</v>
      </c>
      <c r="X195">
        <v>10</v>
      </c>
      <c r="Y195">
        <v>10</v>
      </c>
      <c r="Z195">
        <v>10</v>
      </c>
      <c r="AA195">
        <v>10</v>
      </c>
      <c r="AB195">
        <v>9.3181818181818183</v>
      </c>
      <c r="AC195">
        <v>9.5833333333333339</v>
      </c>
    </row>
  </sheetData>
  <pageMargins left="0.7" right="0.7" top="0.75" bottom="0.75" header="0.3" footer="0.3"/>
  <drawing r:id="rId62"/>
  <extLst>
    <ext xmlns:x14="http://schemas.microsoft.com/office/spreadsheetml/2009/9/main" uri="{A8765BA9-456A-4dab-B4F3-ACF838C121DE}">
      <x14:slicerList>
        <x14:slicer r:id="rId6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92D050"/>
  </sheetPr>
  <dimension ref="A1:Z300"/>
  <sheetViews>
    <sheetView workbookViewId="0">
      <selection activeCell="X1" sqref="X1"/>
    </sheetView>
  </sheetViews>
  <sheetFormatPr defaultRowHeight="14.5" x14ac:dyDescent="0.35"/>
  <cols>
    <col min="1" max="1" width="11.26953125" bestFit="1" customWidth="1"/>
    <col min="2" max="6" width="4.81640625" bestFit="1" customWidth="1"/>
    <col min="7" max="7" width="5.7265625" bestFit="1" customWidth="1"/>
    <col min="8" max="8" width="5" bestFit="1" customWidth="1"/>
    <col min="9" max="10" width="5" customWidth="1"/>
    <col min="11" max="11" width="11.26953125" bestFit="1" customWidth="1"/>
    <col min="12" max="14" width="4.81640625" bestFit="1" customWidth="1"/>
    <col min="15" max="15" width="5.26953125" bestFit="1" customWidth="1"/>
    <col min="16" max="16" width="4.81640625" bestFit="1" customWidth="1"/>
    <col min="17" max="17" width="5.7265625" bestFit="1" customWidth="1"/>
    <col min="18" max="18" width="5.54296875" bestFit="1" customWidth="1"/>
    <col min="19" max="19" width="5.54296875" customWidth="1"/>
    <col min="20" max="20" width="6.54296875" customWidth="1"/>
    <col min="21" max="21" width="12.08984375" bestFit="1" customWidth="1"/>
    <col min="22" max="26" width="4.81640625" bestFit="1" customWidth="1"/>
    <col min="27" max="27" width="5.7265625" bestFit="1" customWidth="1"/>
    <col min="28" max="28" width="5" bestFit="1" customWidth="1"/>
  </cols>
  <sheetData>
    <row r="1" spans="1:24" x14ac:dyDescent="0.35">
      <c r="W1" s="89" t="s">
        <v>3</v>
      </c>
      <c r="X1" s="87">
        <v>2023</v>
      </c>
    </row>
    <row r="2" spans="1:24" x14ac:dyDescent="0.35">
      <c r="W2" s="89" t="s">
        <v>0</v>
      </c>
      <c r="X2" t="s">
        <v>140</v>
      </c>
    </row>
    <row r="3" spans="1:24" x14ac:dyDescent="0.35">
      <c r="A3" t="s">
        <v>30</v>
      </c>
    </row>
    <row r="4" spans="1:24" x14ac:dyDescent="0.35">
      <c r="A4" s="89" t="s">
        <v>170</v>
      </c>
      <c r="B4" s="89" t="s">
        <v>87</v>
      </c>
      <c r="K4" s="89" t="s">
        <v>170</v>
      </c>
      <c r="L4" s="89" t="s">
        <v>88</v>
      </c>
      <c r="W4" t="s">
        <v>160</v>
      </c>
    </row>
    <row r="5" spans="1:24" x14ac:dyDescent="0.35">
      <c r="A5" s="89" t="s">
        <v>88</v>
      </c>
      <c r="B5">
        <v>2019</v>
      </c>
      <c r="C5">
        <v>2020</v>
      </c>
      <c r="D5">
        <v>2021</v>
      </c>
      <c r="E5">
        <v>2022</v>
      </c>
      <c r="F5">
        <v>2023</v>
      </c>
      <c r="K5" s="89" t="s">
        <v>87</v>
      </c>
      <c r="L5">
        <v>2019</v>
      </c>
      <c r="M5">
        <v>2020</v>
      </c>
      <c r="N5">
        <v>2021</v>
      </c>
      <c r="O5">
        <v>2022</v>
      </c>
      <c r="P5">
        <v>2023</v>
      </c>
      <c r="W5">
        <v>14</v>
      </c>
    </row>
    <row r="6" spans="1:24" x14ac:dyDescent="0.35">
      <c r="A6" s="87" t="s">
        <v>167</v>
      </c>
      <c r="B6">
        <v>12</v>
      </c>
      <c r="C6">
        <v>15</v>
      </c>
      <c r="D6">
        <v>4</v>
      </c>
      <c r="E6">
        <v>8</v>
      </c>
      <c r="F6">
        <v>5</v>
      </c>
      <c r="K6" s="87" t="s">
        <v>167</v>
      </c>
      <c r="L6" s="90">
        <v>0.6</v>
      </c>
      <c r="M6" s="90">
        <v>0.55555555555555558</v>
      </c>
      <c r="N6" s="90">
        <v>0.25</v>
      </c>
      <c r="O6" s="90">
        <v>0.26666666666666666</v>
      </c>
      <c r="P6" s="90">
        <v>0.35714285714285715</v>
      </c>
      <c r="S6" s="90"/>
    </row>
    <row r="7" spans="1:24" x14ac:dyDescent="0.35">
      <c r="A7" s="87" t="s">
        <v>168</v>
      </c>
      <c r="B7">
        <v>8</v>
      </c>
      <c r="C7">
        <v>12</v>
      </c>
      <c r="D7">
        <v>12</v>
      </c>
      <c r="E7">
        <v>22</v>
      </c>
      <c r="F7">
        <v>8</v>
      </c>
      <c r="K7" s="87" t="s">
        <v>168</v>
      </c>
      <c r="L7" s="90">
        <v>0.4</v>
      </c>
      <c r="M7" s="90">
        <v>0.44444444444444442</v>
      </c>
      <c r="N7" s="90">
        <v>0.75</v>
      </c>
      <c r="O7" s="90">
        <v>0.73333333333333328</v>
      </c>
      <c r="P7" s="90">
        <v>0.5714285714285714</v>
      </c>
      <c r="S7" s="90"/>
    </row>
    <row r="8" spans="1:24" x14ac:dyDescent="0.35">
      <c r="A8" s="87" t="s">
        <v>258</v>
      </c>
      <c r="F8">
        <v>1</v>
      </c>
      <c r="K8" s="87" t="s">
        <v>258</v>
      </c>
      <c r="L8" s="90">
        <v>0</v>
      </c>
      <c r="M8" s="90">
        <v>0</v>
      </c>
      <c r="N8" s="90">
        <v>0</v>
      </c>
      <c r="O8" s="90">
        <v>0</v>
      </c>
      <c r="P8" s="90">
        <v>7.1428571428571425E-2</v>
      </c>
      <c r="S8" s="90"/>
    </row>
    <row r="9" spans="1:24" x14ac:dyDescent="0.35">
      <c r="A9" s="87" t="s">
        <v>29</v>
      </c>
      <c r="B9">
        <v>20</v>
      </c>
      <c r="C9">
        <v>27</v>
      </c>
      <c r="D9">
        <v>16</v>
      </c>
      <c r="E9">
        <v>30</v>
      </c>
      <c r="F9">
        <v>14</v>
      </c>
      <c r="K9" s="87" t="s">
        <v>29</v>
      </c>
      <c r="L9" s="90">
        <v>1</v>
      </c>
      <c r="M9" s="90">
        <v>1</v>
      </c>
      <c r="N9" s="90">
        <v>1</v>
      </c>
      <c r="O9" s="90">
        <v>1</v>
      </c>
      <c r="P9" s="90">
        <v>1</v>
      </c>
      <c r="R9" s="90"/>
      <c r="S9" s="90"/>
    </row>
    <row r="17" spans="1:26" x14ac:dyDescent="0.35">
      <c r="A17" t="s">
        <v>31</v>
      </c>
    </row>
    <row r="18" spans="1:26" x14ac:dyDescent="0.35">
      <c r="A18" s="89" t="s">
        <v>89</v>
      </c>
      <c r="B18" s="89" t="s">
        <v>87</v>
      </c>
      <c r="K18" s="89" t="s">
        <v>89</v>
      </c>
      <c r="L18" s="89" t="s">
        <v>88</v>
      </c>
      <c r="U18" s="89" t="s">
        <v>90</v>
      </c>
      <c r="V18" s="89" t="s">
        <v>88</v>
      </c>
    </row>
    <row r="19" spans="1:26" x14ac:dyDescent="0.35">
      <c r="A19" s="89" t="s">
        <v>88</v>
      </c>
      <c r="B19">
        <v>2019</v>
      </c>
      <c r="C19">
        <v>2020</v>
      </c>
      <c r="D19">
        <v>2021</v>
      </c>
      <c r="E19">
        <v>2022</v>
      </c>
      <c r="F19">
        <v>2023</v>
      </c>
      <c r="K19" s="89" t="s">
        <v>87</v>
      </c>
      <c r="L19">
        <v>2019</v>
      </c>
      <c r="M19">
        <v>2020</v>
      </c>
      <c r="N19">
        <v>2021</v>
      </c>
      <c r="O19">
        <v>2022</v>
      </c>
      <c r="P19">
        <v>2023</v>
      </c>
      <c r="U19" s="89" t="s">
        <v>87</v>
      </c>
      <c r="V19">
        <v>2019</v>
      </c>
      <c r="W19">
        <v>2020</v>
      </c>
      <c r="X19">
        <v>2021</v>
      </c>
      <c r="Y19">
        <v>2022</v>
      </c>
      <c r="Z19">
        <v>2023</v>
      </c>
    </row>
    <row r="20" spans="1:26" x14ac:dyDescent="0.35">
      <c r="A20" s="87">
        <v>1</v>
      </c>
      <c r="C20">
        <v>1</v>
      </c>
      <c r="F20">
        <v>12</v>
      </c>
      <c r="K20" s="87">
        <v>1</v>
      </c>
      <c r="L20" s="90">
        <v>0</v>
      </c>
      <c r="M20" s="90">
        <v>3.7037037037037035E-2</v>
      </c>
      <c r="N20" s="90">
        <v>0</v>
      </c>
      <c r="O20" s="90">
        <v>0</v>
      </c>
      <c r="P20" s="90">
        <v>0.8571428571428571</v>
      </c>
      <c r="S20" s="90"/>
      <c r="U20" s="87">
        <v>1</v>
      </c>
      <c r="V20" s="88"/>
      <c r="W20" s="88">
        <v>1</v>
      </c>
      <c r="X20" s="88"/>
      <c r="Y20" s="88"/>
      <c r="Z20" s="88">
        <v>1</v>
      </c>
    </row>
    <row r="21" spans="1:26" x14ac:dyDescent="0.35">
      <c r="A21" s="87">
        <v>2</v>
      </c>
      <c r="D21">
        <v>2</v>
      </c>
      <c r="K21" s="87">
        <v>2</v>
      </c>
      <c r="L21" s="90">
        <v>0</v>
      </c>
      <c r="M21" s="90">
        <v>0</v>
      </c>
      <c r="N21" s="90">
        <v>0.125</v>
      </c>
      <c r="O21" s="90">
        <v>0</v>
      </c>
      <c r="P21" s="90">
        <v>0</v>
      </c>
      <c r="S21" s="90"/>
      <c r="U21" s="87">
        <v>2</v>
      </c>
      <c r="V21" s="88"/>
      <c r="W21" s="88"/>
      <c r="X21" s="88">
        <v>2</v>
      </c>
      <c r="Y21" s="88"/>
      <c r="Z21" s="88"/>
    </row>
    <row r="22" spans="1:26" x14ac:dyDescent="0.35">
      <c r="A22" s="87">
        <v>3</v>
      </c>
      <c r="B22">
        <v>20</v>
      </c>
      <c r="C22">
        <v>26</v>
      </c>
      <c r="D22">
        <v>14</v>
      </c>
      <c r="E22">
        <v>30</v>
      </c>
      <c r="F22">
        <v>2</v>
      </c>
      <c r="K22" s="87">
        <v>3</v>
      </c>
      <c r="L22" s="90">
        <v>1</v>
      </c>
      <c r="M22" s="90">
        <v>0.96296296296296291</v>
      </c>
      <c r="N22" s="90">
        <v>0.875</v>
      </c>
      <c r="O22" s="90">
        <v>1</v>
      </c>
      <c r="P22" s="90">
        <v>0.14285714285714285</v>
      </c>
      <c r="S22" s="90"/>
      <c r="U22" s="87">
        <v>3</v>
      </c>
      <c r="V22" s="88">
        <v>3</v>
      </c>
      <c r="W22" s="88">
        <v>3</v>
      </c>
      <c r="X22" s="88">
        <v>3</v>
      </c>
      <c r="Y22" s="88">
        <v>3</v>
      </c>
      <c r="Z22" s="88">
        <v>3</v>
      </c>
    </row>
    <row r="23" spans="1:26" x14ac:dyDescent="0.35">
      <c r="A23" s="87" t="s">
        <v>29</v>
      </c>
      <c r="B23">
        <v>20</v>
      </c>
      <c r="C23">
        <v>27</v>
      </c>
      <c r="D23">
        <v>16</v>
      </c>
      <c r="E23">
        <v>30</v>
      </c>
      <c r="F23">
        <v>14</v>
      </c>
      <c r="K23" s="87" t="s">
        <v>29</v>
      </c>
      <c r="L23" s="90">
        <v>1</v>
      </c>
      <c r="M23" s="90">
        <v>1</v>
      </c>
      <c r="N23" s="90">
        <v>1</v>
      </c>
      <c r="O23" s="90">
        <v>1</v>
      </c>
      <c r="P23" s="90">
        <v>1</v>
      </c>
      <c r="S23" s="90"/>
      <c r="U23" s="87" t="s">
        <v>29</v>
      </c>
      <c r="V23" s="88">
        <v>3</v>
      </c>
      <c r="W23" s="88">
        <v>2.925925925925926</v>
      </c>
      <c r="X23" s="88">
        <v>2.875</v>
      </c>
      <c r="Y23" s="88">
        <v>3</v>
      </c>
      <c r="Z23" s="88">
        <v>1.2857142857142858</v>
      </c>
    </row>
    <row r="28" spans="1:26" x14ac:dyDescent="0.35">
      <c r="A28" t="s">
        <v>32</v>
      </c>
    </row>
    <row r="29" spans="1:26" x14ac:dyDescent="0.35">
      <c r="A29" s="89" t="s">
        <v>91</v>
      </c>
      <c r="B29" s="89" t="s">
        <v>87</v>
      </c>
      <c r="K29" s="89" t="s">
        <v>91</v>
      </c>
      <c r="L29" s="89" t="s">
        <v>88</v>
      </c>
      <c r="U29" s="89" t="s">
        <v>111</v>
      </c>
      <c r="V29" s="89" t="s">
        <v>88</v>
      </c>
    </row>
    <row r="30" spans="1:26" x14ac:dyDescent="0.35">
      <c r="A30" s="89" t="s">
        <v>88</v>
      </c>
      <c r="B30">
        <v>2019</v>
      </c>
      <c r="C30">
        <v>2020</v>
      </c>
      <c r="D30">
        <v>2021</v>
      </c>
      <c r="E30">
        <v>2022</v>
      </c>
      <c r="F30">
        <v>2023</v>
      </c>
      <c r="K30" s="89" t="s">
        <v>87</v>
      </c>
      <c r="L30">
        <v>2019</v>
      </c>
      <c r="M30">
        <v>2020</v>
      </c>
      <c r="N30">
        <v>2021</v>
      </c>
      <c r="O30">
        <v>2022</v>
      </c>
      <c r="P30">
        <v>2023</v>
      </c>
      <c r="U30" s="89" t="s">
        <v>87</v>
      </c>
      <c r="V30">
        <v>2019</v>
      </c>
      <c r="W30">
        <v>2020</v>
      </c>
      <c r="X30">
        <v>2021</v>
      </c>
      <c r="Y30">
        <v>2022</v>
      </c>
      <c r="Z30">
        <v>2023</v>
      </c>
    </row>
    <row r="31" spans="1:26" x14ac:dyDescent="0.35">
      <c r="A31" s="87">
        <v>1</v>
      </c>
      <c r="E31">
        <v>1</v>
      </c>
      <c r="F31">
        <v>12</v>
      </c>
      <c r="K31" s="87">
        <v>1</v>
      </c>
      <c r="L31" s="90">
        <v>0</v>
      </c>
      <c r="M31" s="90">
        <v>0</v>
      </c>
      <c r="N31" s="90">
        <v>0</v>
      </c>
      <c r="O31" s="90">
        <v>3.3333333333333333E-2</v>
      </c>
      <c r="P31" s="90">
        <v>0.8571428571428571</v>
      </c>
      <c r="S31" s="90"/>
      <c r="U31" s="87">
        <v>1</v>
      </c>
      <c r="V31" s="88"/>
      <c r="W31" s="88"/>
      <c r="X31" s="88"/>
      <c r="Y31" s="88">
        <v>1</v>
      </c>
      <c r="Z31" s="88">
        <v>1</v>
      </c>
    </row>
    <row r="32" spans="1:26" x14ac:dyDescent="0.35">
      <c r="A32" s="87">
        <v>2</v>
      </c>
      <c r="B32">
        <v>1</v>
      </c>
      <c r="C32">
        <v>1</v>
      </c>
      <c r="D32">
        <v>1</v>
      </c>
      <c r="E32">
        <v>4</v>
      </c>
      <c r="K32" s="87">
        <v>2</v>
      </c>
      <c r="L32" s="90">
        <v>0.05</v>
      </c>
      <c r="M32" s="90">
        <v>3.7037037037037035E-2</v>
      </c>
      <c r="N32" s="90">
        <v>6.25E-2</v>
      </c>
      <c r="O32" s="90">
        <v>0.13333333333333333</v>
      </c>
      <c r="P32" s="90">
        <v>0</v>
      </c>
      <c r="S32" s="90"/>
      <c r="U32" s="87">
        <v>2</v>
      </c>
      <c r="V32" s="88">
        <v>2</v>
      </c>
      <c r="W32" s="88">
        <v>2</v>
      </c>
      <c r="X32" s="88">
        <v>2</v>
      </c>
      <c r="Y32" s="88">
        <v>2</v>
      </c>
      <c r="Z32" s="88"/>
    </row>
    <row r="33" spans="1:26" x14ac:dyDescent="0.35">
      <c r="A33" s="87">
        <v>3</v>
      </c>
      <c r="B33">
        <v>19</v>
      </c>
      <c r="C33">
        <v>26</v>
      </c>
      <c r="D33">
        <v>15</v>
      </c>
      <c r="E33">
        <v>25</v>
      </c>
      <c r="F33">
        <v>2</v>
      </c>
      <c r="K33" s="87">
        <v>3</v>
      </c>
      <c r="L33" s="90">
        <v>0.95</v>
      </c>
      <c r="M33" s="90">
        <v>0.96296296296296291</v>
      </c>
      <c r="N33" s="90">
        <v>0.9375</v>
      </c>
      <c r="O33" s="90">
        <v>0.83333333333333337</v>
      </c>
      <c r="P33" s="90">
        <v>0.14285714285714285</v>
      </c>
      <c r="S33" s="90"/>
      <c r="U33" s="87">
        <v>3</v>
      </c>
      <c r="V33" s="88">
        <v>3</v>
      </c>
      <c r="W33" s="88">
        <v>3</v>
      </c>
      <c r="X33" s="88">
        <v>3</v>
      </c>
      <c r="Y33" s="88">
        <v>3</v>
      </c>
      <c r="Z33" s="88">
        <v>3</v>
      </c>
    </row>
    <row r="34" spans="1:26" x14ac:dyDescent="0.35">
      <c r="A34" s="87" t="s">
        <v>29</v>
      </c>
      <c r="B34">
        <v>20</v>
      </c>
      <c r="C34">
        <v>27</v>
      </c>
      <c r="D34">
        <v>16</v>
      </c>
      <c r="E34">
        <v>30</v>
      </c>
      <c r="F34">
        <v>14</v>
      </c>
      <c r="K34" s="87" t="s">
        <v>29</v>
      </c>
      <c r="L34" s="90">
        <v>1</v>
      </c>
      <c r="M34" s="90">
        <v>1</v>
      </c>
      <c r="N34" s="90">
        <v>1</v>
      </c>
      <c r="O34" s="90">
        <v>1</v>
      </c>
      <c r="P34" s="90">
        <v>1</v>
      </c>
      <c r="S34" s="90"/>
      <c r="U34" s="87" t="s">
        <v>29</v>
      </c>
      <c r="V34" s="88">
        <v>2.95</v>
      </c>
      <c r="W34" s="88">
        <v>2.9629629629629628</v>
      </c>
      <c r="X34" s="88">
        <v>2.9375</v>
      </c>
      <c r="Y34" s="88">
        <v>2.8</v>
      </c>
      <c r="Z34" s="88">
        <v>1.2857142857142858</v>
      </c>
    </row>
    <row r="39" spans="1:26" x14ac:dyDescent="0.35">
      <c r="A39" t="s">
        <v>33</v>
      </c>
    </row>
    <row r="40" spans="1:26" x14ac:dyDescent="0.35">
      <c r="A40" s="89" t="s">
        <v>92</v>
      </c>
      <c r="B40" s="89" t="s">
        <v>87</v>
      </c>
      <c r="K40" s="89" t="s">
        <v>92</v>
      </c>
      <c r="L40" s="89" t="s">
        <v>88</v>
      </c>
      <c r="U40" s="89" t="s">
        <v>56</v>
      </c>
      <c r="V40" s="89" t="s">
        <v>88</v>
      </c>
    </row>
    <row r="41" spans="1:26" x14ac:dyDescent="0.35">
      <c r="A41" s="89" t="s">
        <v>88</v>
      </c>
      <c r="B41">
        <v>2019</v>
      </c>
      <c r="C41">
        <v>2020</v>
      </c>
      <c r="D41">
        <v>2021</v>
      </c>
      <c r="E41">
        <v>2022</v>
      </c>
      <c r="F41">
        <v>2023</v>
      </c>
      <c r="K41" s="89" t="s">
        <v>87</v>
      </c>
      <c r="L41">
        <v>2019</v>
      </c>
      <c r="M41">
        <v>2020</v>
      </c>
      <c r="N41">
        <v>2021</v>
      </c>
      <c r="O41">
        <v>2022</v>
      </c>
      <c r="P41">
        <v>2023</v>
      </c>
      <c r="U41" s="89" t="s">
        <v>87</v>
      </c>
      <c r="V41">
        <v>2019</v>
      </c>
      <c r="W41">
        <v>2020</v>
      </c>
      <c r="X41">
        <v>2021</v>
      </c>
      <c r="Y41">
        <v>2022</v>
      </c>
      <c r="Z41">
        <v>2023</v>
      </c>
    </row>
    <row r="42" spans="1:26" x14ac:dyDescent="0.35">
      <c r="A42" s="87">
        <v>1</v>
      </c>
      <c r="F42">
        <v>10</v>
      </c>
      <c r="K42" s="87">
        <v>1</v>
      </c>
      <c r="L42" s="90">
        <v>0</v>
      </c>
      <c r="M42" s="90">
        <v>0</v>
      </c>
      <c r="N42" s="90">
        <v>0</v>
      </c>
      <c r="O42" s="90">
        <v>0</v>
      </c>
      <c r="P42" s="90">
        <v>0.7142857142857143</v>
      </c>
      <c r="S42" s="90"/>
      <c r="U42" s="87">
        <v>1</v>
      </c>
      <c r="V42" s="88"/>
      <c r="W42" s="88"/>
      <c r="X42" s="88"/>
      <c r="Y42" s="88"/>
      <c r="Z42" s="88">
        <v>1</v>
      </c>
    </row>
    <row r="43" spans="1:26" x14ac:dyDescent="0.35">
      <c r="A43" s="87">
        <v>2</v>
      </c>
      <c r="B43">
        <v>2</v>
      </c>
      <c r="D43">
        <v>1</v>
      </c>
      <c r="E43">
        <v>1</v>
      </c>
      <c r="F43">
        <v>1</v>
      </c>
      <c r="K43" s="87">
        <v>2</v>
      </c>
      <c r="L43" s="90">
        <v>0.10526315789473684</v>
      </c>
      <c r="M43" s="90">
        <v>0</v>
      </c>
      <c r="N43" s="90">
        <v>6.25E-2</v>
      </c>
      <c r="O43" s="90">
        <v>3.3333333333333333E-2</v>
      </c>
      <c r="P43" s="90">
        <v>7.1428571428571425E-2</v>
      </c>
      <c r="S43" s="90"/>
      <c r="U43" s="87">
        <v>2</v>
      </c>
      <c r="V43" s="88">
        <v>2</v>
      </c>
      <c r="W43" s="88"/>
      <c r="X43" s="88">
        <v>2</v>
      </c>
      <c r="Y43" s="88">
        <v>2</v>
      </c>
      <c r="Z43" s="88">
        <v>2</v>
      </c>
    </row>
    <row r="44" spans="1:26" x14ac:dyDescent="0.35">
      <c r="A44" s="87">
        <v>3</v>
      </c>
      <c r="B44">
        <v>17</v>
      </c>
      <c r="C44">
        <v>27</v>
      </c>
      <c r="D44">
        <v>15</v>
      </c>
      <c r="E44">
        <v>29</v>
      </c>
      <c r="F44">
        <v>3</v>
      </c>
      <c r="K44" s="87">
        <v>3</v>
      </c>
      <c r="L44" s="90">
        <v>0.89473684210526316</v>
      </c>
      <c r="M44" s="90">
        <v>1</v>
      </c>
      <c r="N44" s="90">
        <v>0.9375</v>
      </c>
      <c r="O44" s="90">
        <v>0.96666666666666667</v>
      </c>
      <c r="P44" s="90">
        <v>0.21428571428571427</v>
      </c>
      <c r="S44" s="90"/>
      <c r="U44" s="87">
        <v>3</v>
      </c>
      <c r="V44" s="88">
        <v>3</v>
      </c>
      <c r="W44" s="88">
        <v>3</v>
      </c>
      <c r="X44" s="88">
        <v>3</v>
      </c>
      <c r="Y44" s="88">
        <v>3</v>
      </c>
      <c r="Z44" s="88">
        <v>3</v>
      </c>
    </row>
    <row r="45" spans="1:26" x14ac:dyDescent="0.35">
      <c r="A45" s="87" t="s">
        <v>29</v>
      </c>
      <c r="B45">
        <v>19</v>
      </c>
      <c r="C45">
        <v>27</v>
      </c>
      <c r="D45">
        <v>16</v>
      </c>
      <c r="E45">
        <v>30</v>
      </c>
      <c r="F45">
        <v>14</v>
      </c>
      <c r="K45" s="87" t="s">
        <v>29</v>
      </c>
      <c r="L45" s="90">
        <v>1</v>
      </c>
      <c r="M45" s="90">
        <v>1</v>
      </c>
      <c r="N45" s="90">
        <v>1</v>
      </c>
      <c r="O45" s="90">
        <v>1</v>
      </c>
      <c r="P45" s="90">
        <v>1</v>
      </c>
      <c r="S45" s="90"/>
      <c r="U45" s="87" t="s">
        <v>29</v>
      </c>
      <c r="V45" s="88">
        <v>2.8947368421052633</v>
      </c>
      <c r="W45" s="88">
        <v>3</v>
      </c>
      <c r="X45" s="88">
        <v>2.9375</v>
      </c>
      <c r="Y45" s="88">
        <v>2.9666666666666668</v>
      </c>
      <c r="Z45" s="88">
        <v>1.5</v>
      </c>
    </row>
    <row r="50" spans="1:26" x14ac:dyDescent="0.35">
      <c r="A50" t="s">
        <v>36</v>
      </c>
    </row>
    <row r="51" spans="1:26" x14ac:dyDescent="0.35">
      <c r="A51" s="89" t="s">
        <v>93</v>
      </c>
      <c r="B51" s="89" t="s">
        <v>87</v>
      </c>
      <c r="K51" s="89" t="s">
        <v>93</v>
      </c>
      <c r="L51" s="89" t="s">
        <v>88</v>
      </c>
      <c r="U51" s="89" t="s">
        <v>61</v>
      </c>
      <c r="V51" s="89" t="s">
        <v>88</v>
      </c>
    </row>
    <row r="52" spans="1:26" x14ac:dyDescent="0.35">
      <c r="A52" s="89" t="s">
        <v>88</v>
      </c>
      <c r="B52">
        <v>2019</v>
      </c>
      <c r="C52">
        <v>2020</v>
      </c>
      <c r="D52">
        <v>2021</v>
      </c>
      <c r="E52">
        <v>2022</v>
      </c>
      <c r="F52">
        <v>2023</v>
      </c>
      <c r="K52" s="89" t="s">
        <v>87</v>
      </c>
      <c r="L52">
        <v>2019</v>
      </c>
      <c r="M52">
        <v>2020</v>
      </c>
      <c r="N52">
        <v>2021</v>
      </c>
      <c r="O52">
        <v>2022</v>
      </c>
      <c r="P52">
        <v>2023</v>
      </c>
      <c r="U52" s="89" t="s">
        <v>87</v>
      </c>
      <c r="V52">
        <v>2019</v>
      </c>
      <c r="W52">
        <v>2020</v>
      </c>
      <c r="X52">
        <v>2021</v>
      </c>
      <c r="Y52">
        <v>2022</v>
      </c>
      <c r="Z52">
        <v>2023</v>
      </c>
    </row>
    <row r="53" spans="1:26" x14ac:dyDescent="0.35">
      <c r="A53" s="87">
        <v>1</v>
      </c>
      <c r="F53">
        <v>11</v>
      </c>
      <c r="K53" s="87">
        <v>1</v>
      </c>
      <c r="L53" s="90">
        <v>0</v>
      </c>
      <c r="M53" s="90">
        <v>0</v>
      </c>
      <c r="N53" s="90">
        <v>0</v>
      </c>
      <c r="O53" s="90">
        <v>0</v>
      </c>
      <c r="P53" s="90">
        <v>0.7857142857142857</v>
      </c>
      <c r="S53" s="90"/>
      <c r="U53" s="87">
        <v>1</v>
      </c>
      <c r="V53" s="88"/>
      <c r="W53" s="88"/>
      <c r="X53" s="88"/>
      <c r="Y53" s="88"/>
      <c r="Z53" s="88">
        <v>1</v>
      </c>
    </row>
    <row r="54" spans="1:26" x14ac:dyDescent="0.35">
      <c r="A54" s="87">
        <v>2</v>
      </c>
      <c r="B54">
        <v>1</v>
      </c>
      <c r="C54">
        <v>1</v>
      </c>
      <c r="D54">
        <v>1</v>
      </c>
      <c r="E54">
        <v>4</v>
      </c>
      <c r="K54" s="87">
        <v>2</v>
      </c>
      <c r="L54" s="90">
        <v>5.5555555555555552E-2</v>
      </c>
      <c r="M54" s="90">
        <v>3.8461538461538464E-2</v>
      </c>
      <c r="N54" s="90">
        <v>6.25E-2</v>
      </c>
      <c r="O54" s="90">
        <v>0.13333333333333333</v>
      </c>
      <c r="P54" s="90">
        <v>0</v>
      </c>
      <c r="S54" s="90"/>
      <c r="U54" s="87">
        <v>2</v>
      </c>
      <c r="V54" s="88">
        <v>2</v>
      </c>
      <c r="W54" s="88">
        <v>2</v>
      </c>
      <c r="X54" s="88">
        <v>2</v>
      </c>
      <c r="Y54" s="88">
        <v>2</v>
      </c>
      <c r="Z54" s="88"/>
    </row>
    <row r="55" spans="1:26" x14ac:dyDescent="0.35">
      <c r="A55" s="87">
        <v>3</v>
      </c>
      <c r="B55">
        <v>17</v>
      </c>
      <c r="C55">
        <v>25</v>
      </c>
      <c r="D55">
        <v>15</v>
      </c>
      <c r="E55">
        <v>26</v>
      </c>
      <c r="F55">
        <v>3</v>
      </c>
      <c r="K55" s="87">
        <v>3</v>
      </c>
      <c r="L55" s="90">
        <v>0.94444444444444442</v>
      </c>
      <c r="M55" s="90">
        <v>0.96153846153846156</v>
      </c>
      <c r="N55" s="90">
        <v>0.9375</v>
      </c>
      <c r="O55" s="90">
        <v>0.8666666666666667</v>
      </c>
      <c r="P55" s="90">
        <v>0.21428571428571427</v>
      </c>
      <c r="S55" s="90"/>
      <c r="U55" s="87">
        <v>3</v>
      </c>
      <c r="V55" s="88">
        <v>3</v>
      </c>
      <c r="W55" s="88">
        <v>3</v>
      </c>
      <c r="X55" s="88">
        <v>3</v>
      </c>
      <c r="Y55" s="88">
        <v>3</v>
      </c>
      <c r="Z55" s="88">
        <v>3</v>
      </c>
    </row>
    <row r="56" spans="1:26" x14ac:dyDescent="0.35">
      <c r="A56" s="87" t="s">
        <v>29</v>
      </c>
      <c r="B56">
        <v>18</v>
      </c>
      <c r="C56">
        <v>26</v>
      </c>
      <c r="D56">
        <v>16</v>
      </c>
      <c r="E56">
        <v>30</v>
      </c>
      <c r="F56">
        <v>14</v>
      </c>
      <c r="K56" s="87" t="s">
        <v>29</v>
      </c>
      <c r="L56" s="90">
        <v>1</v>
      </c>
      <c r="M56" s="90">
        <v>1</v>
      </c>
      <c r="N56" s="90">
        <v>1</v>
      </c>
      <c r="O56" s="90">
        <v>1</v>
      </c>
      <c r="P56" s="90">
        <v>1</v>
      </c>
      <c r="S56" s="90"/>
      <c r="U56" s="87" t="s">
        <v>29</v>
      </c>
      <c r="V56" s="88">
        <v>2.9444444444444446</v>
      </c>
      <c r="W56" s="88">
        <v>2.9615384615384617</v>
      </c>
      <c r="X56" s="88">
        <v>2.9375</v>
      </c>
      <c r="Y56" s="88">
        <v>2.8666666666666667</v>
      </c>
      <c r="Z56" s="88">
        <v>1.4285714285714286</v>
      </c>
    </row>
    <row r="61" spans="1:26" x14ac:dyDescent="0.35">
      <c r="A61" t="s">
        <v>34</v>
      </c>
    </row>
    <row r="62" spans="1:26" x14ac:dyDescent="0.35">
      <c r="A62" s="89" t="s">
        <v>94</v>
      </c>
      <c r="B62" s="89" t="s">
        <v>87</v>
      </c>
      <c r="K62" s="89" t="s">
        <v>94</v>
      </c>
      <c r="L62" s="89" t="s">
        <v>88</v>
      </c>
      <c r="U62" s="89" t="s">
        <v>59</v>
      </c>
      <c r="V62" s="89" t="s">
        <v>88</v>
      </c>
    </row>
    <row r="63" spans="1:26" x14ac:dyDescent="0.35">
      <c r="A63" s="89" t="s">
        <v>88</v>
      </c>
      <c r="B63">
        <v>2019</v>
      </c>
      <c r="C63">
        <v>2020</v>
      </c>
      <c r="D63">
        <v>2021</v>
      </c>
      <c r="E63">
        <v>2022</v>
      </c>
      <c r="F63">
        <v>2023</v>
      </c>
      <c r="K63" s="89" t="s">
        <v>87</v>
      </c>
      <c r="L63">
        <v>2019</v>
      </c>
      <c r="M63">
        <v>2020</v>
      </c>
      <c r="N63">
        <v>2021</v>
      </c>
      <c r="O63">
        <v>2022</v>
      </c>
      <c r="P63">
        <v>2023</v>
      </c>
      <c r="U63" s="89" t="s">
        <v>87</v>
      </c>
      <c r="V63">
        <v>2019</v>
      </c>
      <c r="W63">
        <v>2020</v>
      </c>
      <c r="X63">
        <v>2021</v>
      </c>
      <c r="Y63">
        <v>2022</v>
      </c>
      <c r="Z63">
        <v>2023</v>
      </c>
    </row>
    <row r="64" spans="1:26" x14ac:dyDescent="0.35">
      <c r="A64" s="87">
        <v>1</v>
      </c>
      <c r="B64">
        <v>1</v>
      </c>
      <c r="C64">
        <v>2</v>
      </c>
      <c r="E64">
        <v>4</v>
      </c>
      <c r="F64">
        <v>9</v>
      </c>
      <c r="K64" s="87">
        <v>1</v>
      </c>
      <c r="L64" s="90">
        <v>5.2631578947368418E-2</v>
      </c>
      <c r="M64" s="90">
        <v>7.6923076923076927E-2</v>
      </c>
      <c r="N64" s="90">
        <v>0</v>
      </c>
      <c r="O64" s="90">
        <v>0.13333333333333333</v>
      </c>
      <c r="P64" s="90">
        <v>0.6428571428571429</v>
      </c>
      <c r="S64" s="90"/>
      <c r="U64" s="87">
        <v>1</v>
      </c>
      <c r="V64" s="88">
        <v>1</v>
      </c>
      <c r="W64" s="88">
        <v>1</v>
      </c>
      <c r="X64" s="88"/>
      <c r="Y64" s="88">
        <v>1</v>
      </c>
      <c r="Z64" s="88">
        <v>1</v>
      </c>
    </row>
    <row r="65" spans="1:26" x14ac:dyDescent="0.35">
      <c r="A65" s="87">
        <v>2</v>
      </c>
      <c r="B65">
        <v>3</v>
      </c>
      <c r="C65">
        <v>5</v>
      </c>
      <c r="D65">
        <v>3</v>
      </c>
      <c r="E65">
        <v>8</v>
      </c>
      <c r="F65">
        <v>4</v>
      </c>
      <c r="K65" s="87">
        <v>2</v>
      </c>
      <c r="L65" s="90">
        <v>0.15789473684210525</v>
      </c>
      <c r="M65" s="90">
        <v>0.19230769230769232</v>
      </c>
      <c r="N65" s="90">
        <v>0.2</v>
      </c>
      <c r="O65" s="90">
        <v>0.26666666666666666</v>
      </c>
      <c r="P65" s="90">
        <v>0.2857142857142857</v>
      </c>
      <c r="S65" s="90"/>
      <c r="U65" s="87">
        <v>2</v>
      </c>
      <c r="V65" s="88">
        <v>2</v>
      </c>
      <c r="W65" s="88">
        <v>2</v>
      </c>
      <c r="X65" s="88">
        <v>2</v>
      </c>
      <c r="Y65" s="88">
        <v>2</v>
      </c>
      <c r="Z65" s="88">
        <v>2</v>
      </c>
    </row>
    <row r="66" spans="1:26" x14ac:dyDescent="0.35">
      <c r="A66" s="87">
        <v>3</v>
      </c>
      <c r="B66">
        <v>15</v>
      </c>
      <c r="C66">
        <v>19</v>
      </c>
      <c r="D66">
        <v>12</v>
      </c>
      <c r="E66">
        <v>18</v>
      </c>
      <c r="F66">
        <v>1</v>
      </c>
      <c r="K66" s="87">
        <v>3</v>
      </c>
      <c r="L66" s="90">
        <v>0.78947368421052633</v>
      </c>
      <c r="M66" s="90">
        <v>0.73076923076923073</v>
      </c>
      <c r="N66" s="90">
        <v>0.8</v>
      </c>
      <c r="O66" s="90">
        <v>0.6</v>
      </c>
      <c r="P66" s="90">
        <v>7.1428571428571425E-2</v>
      </c>
      <c r="S66" s="90"/>
      <c r="U66" s="87">
        <v>3</v>
      </c>
      <c r="V66" s="88">
        <v>3</v>
      </c>
      <c r="W66" s="88">
        <v>3</v>
      </c>
      <c r="X66" s="88">
        <v>3</v>
      </c>
      <c r="Y66" s="88">
        <v>3</v>
      </c>
      <c r="Z66" s="88">
        <v>3</v>
      </c>
    </row>
    <row r="67" spans="1:26" x14ac:dyDescent="0.35">
      <c r="A67" s="87" t="s">
        <v>29</v>
      </c>
      <c r="B67">
        <v>19</v>
      </c>
      <c r="C67">
        <v>26</v>
      </c>
      <c r="D67">
        <v>15</v>
      </c>
      <c r="E67">
        <v>30</v>
      </c>
      <c r="F67">
        <v>14</v>
      </c>
      <c r="K67" s="87" t="s">
        <v>29</v>
      </c>
      <c r="L67" s="90">
        <v>1</v>
      </c>
      <c r="M67" s="90">
        <v>1</v>
      </c>
      <c r="N67" s="90">
        <v>1</v>
      </c>
      <c r="O67" s="90">
        <v>1</v>
      </c>
      <c r="P67" s="90">
        <v>1</v>
      </c>
      <c r="S67" s="90"/>
      <c r="U67" s="87" t="s">
        <v>29</v>
      </c>
      <c r="V67" s="88">
        <v>2.736842105263158</v>
      </c>
      <c r="W67" s="88">
        <v>2.6538461538461537</v>
      </c>
      <c r="X67" s="88">
        <v>2.8</v>
      </c>
      <c r="Y67" s="88">
        <v>2.4666666666666668</v>
      </c>
      <c r="Z67" s="88">
        <v>1.4285714285714286</v>
      </c>
    </row>
    <row r="72" spans="1:26" x14ac:dyDescent="0.35">
      <c r="A72" t="s">
        <v>35</v>
      </c>
    </row>
    <row r="73" spans="1:26" x14ac:dyDescent="0.35">
      <c r="A73" s="89" t="s">
        <v>110</v>
      </c>
      <c r="B73" s="89" t="s">
        <v>87</v>
      </c>
      <c r="K73" s="89" t="s">
        <v>110</v>
      </c>
      <c r="L73" s="89" t="s">
        <v>88</v>
      </c>
      <c r="U73" s="89" t="s">
        <v>58</v>
      </c>
      <c r="V73" s="89" t="s">
        <v>88</v>
      </c>
    </row>
    <row r="74" spans="1:26" x14ac:dyDescent="0.35">
      <c r="A74" s="89" t="s">
        <v>88</v>
      </c>
      <c r="B74">
        <v>2019</v>
      </c>
      <c r="C74">
        <v>2020</v>
      </c>
      <c r="D74">
        <v>2021</v>
      </c>
      <c r="E74">
        <v>2022</v>
      </c>
      <c r="F74">
        <v>2023</v>
      </c>
      <c r="K74" s="89" t="s">
        <v>87</v>
      </c>
      <c r="L74">
        <v>2019</v>
      </c>
      <c r="M74">
        <v>2020</v>
      </c>
      <c r="N74">
        <v>2021</v>
      </c>
      <c r="O74">
        <v>2022</v>
      </c>
      <c r="P74">
        <v>2023</v>
      </c>
      <c r="U74" s="89" t="s">
        <v>87</v>
      </c>
      <c r="V74">
        <v>2019</v>
      </c>
      <c r="W74">
        <v>2020</v>
      </c>
      <c r="X74">
        <v>2021</v>
      </c>
      <c r="Y74">
        <v>2022</v>
      </c>
      <c r="Z74">
        <v>2023</v>
      </c>
    </row>
    <row r="75" spans="1:26" x14ac:dyDescent="0.35">
      <c r="A75" s="87">
        <v>1</v>
      </c>
      <c r="C75">
        <v>1</v>
      </c>
      <c r="D75">
        <v>1</v>
      </c>
      <c r="E75">
        <v>1</v>
      </c>
      <c r="F75">
        <v>12</v>
      </c>
      <c r="K75" s="87">
        <v>1</v>
      </c>
      <c r="L75" s="90">
        <v>0</v>
      </c>
      <c r="M75" s="90">
        <v>0.04</v>
      </c>
      <c r="N75" s="90">
        <v>6.25E-2</v>
      </c>
      <c r="O75" s="90">
        <v>3.3333333333333333E-2</v>
      </c>
      <c r="P75" s="90">
        <v>0.8571428571428571</v>
      </c>
      <c r="S75" s="90"/>
      <c r="U75" s="87">
        <v>1</v>
      </c>
      <c r="V75" s="88"/>
      <c r="W75" s="88">
        <v>1</v>
      </c>
      <c r="X75" s="88">
        <v>1</v>
      </c>
      <c r="Y75" s="88">
        <v>1</v>
      </c>
      <c r="Z75" s="88">
        <v>1</v>
      </c>
    </row>
    <row r="76" spans="1:26" x14ac:dyDescent="0.35">
      <c r="A76" s="87">
        <v>2</v>
      </c>
      <c r="B76">
        <v>1</v>
      </c>
      <c r="E76">
        <v>2</v>
      </c>
      <c r="F76">
        <v>1</v>
      </c>
      <c r="K76" s="87">
        <v>2</v>
      </c>
      <c r="L76" s="90">
        <v>5.2631578947368418E-2</v>
      </c>
      <c r="M76" s="90">
        <v>0</v>
      </c>
      <c r="N76" s="90">
        <v>0</v>
      </c>
      <c r="O76" s="90">
        <v>6.6666666666666666E-2</v>
      </c>
      <c r="P76" s="90">
        <v>7.1428571428571425E-2</v>
      </c>
      <c r="S76" s="90"/>
      <c r="U76" s="87">
        <v>2</v>
      </c>
      <c r="V76" s="88">
        <v>2</v>
      </c>
      <c r="W76" s="88"/>
      <c r="X76" s="88"/>
      <c r="Y76" s="88">
        <v>2</v>
      </c>
      <c r="Z76" s="88">
        <v>2</v>
      </c>
    </row>
    <row r="77" spans="1:26" x14ac:dyDescent="0.35">
      <c r="A77" s="87">
        <v>3</v>
      </c>
      <c r="B77">
        <v>18</v>
      </c>
      <c r="C77">
        <v>24</v>
      </c>
      <c r="D77">
        <v>15</v>
      </c>
      <c r="E77">
        <v>27</v>
      </c>
      <c r="F77">
        <v>1</v>
      </c>
      <c r="K77" s="87">
        <v>3</v>
      </c>
      <c r="L77" s="90">
        <v>0.94736842105263153</v>
      </c>
      <c r="M77" s="90">
        <v>0.96</v>
      </c>
      <c r="N77" s="90">
        <v>0.9375</v>
      </c>
      <c r="O77" s="90">
        <v>0.9</v>
      </c>
      <c r="P77" s="90">
        <v>7.1428571428571425E-2</v>
      </c>
      <c r="S77" s="90"/>
      <c r="U77" s="87">
        <v>3</v>
      </c>
      <c r="V77" s="88">
        <v>3</v>
      </c>
      <c r="W77" s="88">
        <v>3</v>
      </c>
      <c r="X77" s="88">
        <v>3</v>
      </c>
      <c r="Y77" s="88">
        <v>3</v>
      </c>
      <c r="Z77" s="88">
        <v>3</v>
      </c>
    </row>
    <row r="78" spans="1:26" x14ac:dyDescent="0.35">
      <c r="A78" s="87" t="s">
        <v>29</v>
      </c>
      <c r="B78">
        <v>19</v>
      </c>
      <c r="C78">
        <v>25</v>
      </c>
      <c r="D78">
        <v>16</v>
      </c>
      <c r="E78">
        <v>30</v>
      </c>
      <c r="F78">
        <v>14</v>
      </c>
      <c r="K78" s="87" t="s">
        <v>29</v>
      </c>
      <c r="L78" s="90">
        <v>1</v>
      </c>
      <c r="M78" s="90">
        <v>1</v>
      </c>
      <c r="N78" s="90">
        <v>1</v>
      </c>
      <c r="O78" s="90">
        <v>1</v>
      </c>
      <c r="P78" s="90">
        <v>1</v>
      </c>
      <c r="S78" s="90"/>
      <c r="U78" s="87" t="s">
        <v>29</v>
      </c>
      <c r="V78" s="88">
        <v>2.9473684210526314</v>
      </c>
      <c r="W78" s="88">
        <v>2.92</v>
      </c>
      <c r="X78" s="88">
        <v>2.875</v>
      </c>
      <c r="Y78" s="88">
        <v>2.8666666666666667</v>
      </c>
      <c r="Z78" s="88">
        <v>1.2142857142857142</v>
      </c>
    </row>
    <row r="83" spans="1:26" x14ac:dyDescent="0.35">
      <c r="A83" t="s">
        <v>74</v>
      </c>
    </row>
    <row r="84" spans="1:26" x14ac:dyDescent="0.35">
      <c r="A84" s="89" t="s">
        <v>95</v>
      </c>
      <c r="B84" s="89" t="s">
        <v>87</v>
      </c>
      <c r="K84" s="89" t="s">
        <v>95</v>
      </c>
      <c r="L84" s="89" t="s">
        <v>88</v>
      </c>
      <c r="U84" s="89" t="s">
        <v>62</v>
      </c>
      <c r="V84" s="89" t="s">
        <v>88</v>
      </c>
    </row>
    <row r="85" spans="1:26" x14ac:dyDescent="0.35">
      <c r="A85" s="89" t="s">
        <v>88</v>
      </c>
      <c r="B85">
        <v>2019</v>
      </c>
      <c r="C85">
        <v>2020</v>
      </c>
      <c r="D85">
        <v>2021</v>
      </c>
      <c r="E85">
        <v>2022</v>
      </c>
      <c r="F85">
        <v>2023</v>
      </c>
      <c r="K85" s="89" t="s">
        <v>87</v>
      </c>
      <c r="L85">
        <v>2019</v>
      </c>
      <c r="M85">
        <v>2020</v>
      </c>
      <c r="N85">
        <v>2021</v>
      </c>
      <c r="O85">
        <v>2022</v>
      </c>
      <c r="P85">
        <v>2023</v>
      </c>
      <c r="U85" s="89" t="s">
        <v>87</v>
      </c>
      <c r="V85">
        <v>2019</v>
      </c>
      <c r="W85">
        <v>2020</v>
      </c>
      <c r="X85">
        <v>2021</v>
      </c>
      <c r="Y85">
        <v>2022</v>
      </c>
      <c r="Z85">
        <v>2023</v>
      </c>
    </row>
    <row r="86" spans="1:26" x14ac:dyDescent="0.35">
      <c r="A86" s="87">
        <v>1</v>
      </c>
      <c r="D86">
        <v>3</v>
      </c>
      <c r="F86">
        <v>10</v>
      </c>
      <c r="K86" s="87">
        <v>1</v>
      </c>
      <c r="L86" s="80">
        <v>0</v>
      </c>
      <c r="M86" s="80">
        <v>0</v>
      </c>
      <c r="N86" s="80">
        <v>0.1875</v>
      </c>
      <c r="O86" s="80">
        <v>0</v>
      </c>
      <c r="P86" s="80">
        <v>0.7142857142857143</v>
      </c>
      <c r="S86" s="80"/>
      <c r="U86" s="87">
        <v>1</v>
      </c>
      <c r="V86" s="88"/>
      <c r="W86" s="88"/>
      <c r="X86" s="88">
        <v>1</v>
      </c>
      <c r="Y86" s="88"/>
      <c r="Z86" s="88">
        <v>1</v>
      </c>
    </row>
    <row r="87" spans="1:26" x14ac:dyDescent="0.35">
      <c r="A87" s="87">
        <v>2</v>
      </c>
      <c r="C87">
        <v>3</v>
      </c>
      <c r="E87">
        <v>5</v>
      </c>
      <c r="K87" s="87">
        <v>2</v>
      </c>
      <c r="L87" s="80">
        <v>0</v>
      </c>
      <c r="M87" s="80">
        <v>0.11538461538461539</v>
      </c>
      <c r="N87" s="80">
        <v>0</v>
      </c>
      <c r="O87" s="80">
        <v>0.16666666666666666</v>
      </c>
      <c r="P87" s="80">
        <v>0</v>
      </c>
      <c r="S87" s="80"/>
      <c r="U87" s="87">
        <v>2</v>
      </c>
      <c r="V87" s="88"/>
      <c r="W87" s="88">
        <v>2</v>
      </c>
      <c r="X87" s="88"/>
      <c r="Y87" s="88">
        <v>2</v>
      </c>
      <c r="Z87" s="88"/>
    </row>
    <row r="88" spans="1:26" x14ac:dyDescent="0.35">
      <c r="A88" s="87">
        <v>3</v>
      </c>
      <c r="B88">
        <v>3</v>
      </c>
      <c r="C88">
        <v>23</v>
      </c>
      <c r="D88">
        <v>13</v>
      </c>
      <c r="E88">
        <v>21</v>
      </c>
      <c r="F88">
        <v>4</v>
      </c>
      <c r="K88" s="87">
        <v>3</v>
      </c>
      <c r="L88" s="80">
        <v>0.15789473684210525</v>
      </c>
      <c r="M88" s="80">
        <v>0.88461538461538458</v>
      </c>
      <c r="N88" s="80">
        <v>0.8125</v>
      </c>
      <c r="O88" s="80">
        <v>0.7</v>
      </c>
      <c r="P88" s="80">
        <v>0.2857142857142857</v>
      </c>
      <c r="S88" s="80"/>
      <c r="U88" s="87">
        <v>3</v>
      </c>
      <c r="V88" s="88">
        <v>3</v>
      </c>
      <c r="W88" s="88">
        <v>3</v>
      </c>
      <c r="X88" s="88">
        <v>3</v>
      </c>
      <c r="Y88" s="88">
        <v>3</v>
      </c>
      <c r="Z88" s="88">
        <v>3</v>
      </c>
    </row>
    <row r="89" spans="1:26" x14ac:dyDescent="0.35">
      <c r="A89" s="87">
        <v>4</v>
      </c>
      <c r="B89">
        <v>16</v>
      </c>
      <c r="E89">
        <v>4</v>
      </c>
      <c r="K89" s="87">
        <v>4</v>
      </c>
      <c r="L89" s="80">
        <v>0.84210526315789469</v>
      </c>
      <c r="M89" s="80">
        <v>0</v>
      </c>
      <c r="N89" s="80">
        <v>0</v>
      </c>
      <c r="O89" s="80">
        <v>0.13333333333333333</v>
      </c>
      <c r="P89" s="80">
        <v>0</v>
      </c>
      <c r="S89" s="80"/>
      <c r="U89" s="87" t="s">
        <v>29</v>
      </c>
      <c r="V89" s="88">
        <v>3</v>
      </c>
      <c r="W89" s="88">
        <v>2.8846153846153846</v>
      </c>
      <c r="X89" s="88">
        <v>2.625</v>
      </c>
      <c r="Y89" s="88">
        <v>2.8076923076923075</v>
      </c>
      <c r="Z89" s="88">
        <v>1.5714285714285714</v>
      </c>
    </row>
    <row r="90" spans="1:26" x14ac:dyDescent="0.35">
      <c r="A90" s="87" t="s">
        <v>29</v>
      </c>
      <c r="B90">
        <v>19</v>
      </c>
      <c r="C90">
        <v>26</v>
      </c>
      <c r="D90">
        <v>16</v>
      </c>
      <c r="E90">
        <v>30</v>
      </c>
      <c r="F90">
        <v>14</v>
      </c>
      <c r="K90" s="87" t="s">
        <v>29</v>
      </c>
      <c r="L90" s="80">
        <v>1</v>
      </c>
      <c r="M90" s="80">
        <v>1</v>
      </c>
      <c r="N90" s="80">
        <v>1</v>
      </c>
      <c r="O90" s="80">
        <v>1</v>
      </c>
      <c r="P90" s="80">
        <v>1</v>
      </c>
      <c r="S90" s="80"/>
    </row>
    <row r="91" spans="1:26" x14ac:dyDescent="0.35">
      <c r="R91" s="80"/>
      <c r="S91" s="80"/>
    </row>
    <row r="92" spans="1:26" x14ac:dyDescent="0.35">
      <c r="R92" s="80"/>
      <c r="S92" s="80"/>
    </row>
    <row r="96" spans="1:26" x14ac:dyDescent="0.35">
      <c r="A96" t="s">
        <v>75</v>
      </c>
    </row>
    <row r="97" spans="1:26" x14ac:dyDescent="0.35">
      <c r="A97" s="89" t="s">
        <v>96</v>
      </c>
      <c r="B97" s="89" t="s">
        <v>87</v>
      </c>
      <c r="K97" s="89" t="s">
        <v>96</v>
      </c>
      <c r="L97" s="89" t="s">
        <v>88</v>
      </c>
      <c r="U97" s="89" t="s">
        <v>38</v>
      </c>
      <c r="V97" s="89" t="s">
        <v>88</v>
      </c>
    </row>
    <row r="98" spans="1:26" x14ac:dyDescent="0.35">
      <c r="A98" s="89" t="s">
        <v>88</v>
      </c>
      <c r="B98">
        <v>2019</v>
      </c>
      <c r="C98">
        <v>2020</v>
      </c>
      <c r="D98">
        <v>2021</v>
      </c>
      <c r="E98">
        <v>2022</v>
      </c>
      <c r="F98">
        <v>2023</v>
      </c>
      <c r="K98" s="89" t="s">
        <v>87</v>
      </c>
      <c r="L98">
        <v>2019</v>
      </c>
      <c r="M98">
        <v>2020</v>
      </c>
      <c r="N98">
        <v>2021</v>
      </c>
      <c r="O98">
        <v>2022</v>
      </c>
      <c r="P98">
        <v>2023</v>
      </c>
      <c r="U98" s="89" t="s">
        <v>87</v>
      </c>
      <c r="V98">
        <v>2019</v>
      </c>
      <c r="W98">
        <v>2020</v>
      </c>
      <c r="X98">
        <v>2021</v>
      </c>
      <c r="Y98">
        <v>2022</v>
      </c>
      <c r="Z98">
        <v>2023</v>
      </c>
    </row>
    <row r="99" spans="1:26" x14ac:dyDescent="0.35">
      <c r="A99" s="87">
        <v>1</v>
      </c>
      <c r="D99">
        <v>3</v>
      </c>
      <c r="F99">
        <v>12</v>
      </c>
      <c r="K99" s="87">
        <v>1</v>
      </c>
      <c r="L99" s="90">
        <v>0</v>
      </c>
      <c r="M99" s="90">
        <v>0</v>
      </c>
      <c r="N99" s="90">
        <v>0.1875</v>
      </c>
      <c r="O99" s="90">
        <v>0</v>
      </c>
      <c r="P99" s="90">
        <v>0.8571428571428571</v>
      </c>
      <c r="S99" s="90"/>
      <c r="U99" s="87">
        <v>1</v>
      </c>
      <c r="V99" s="88"/>
      <c r="W99" s="88"/>
      <c r="X99" s="88">
        <v>1</v>
      </c>
      <c r="Y99" s="88"/>
      <c r="Z99" s="88">
        <v>1</v>
      </c>
    </row>
    <row r="100" spans="1:26" x14ac:dyDescent="0.35">
      <c r="A100" s="87">
        <v>2</v>
      </c>
      <c r="B100">
        <v>2</v>
      </c>
      <c r="C100">
        <v>2</v>
      </c>
      <c r="D100">
        <v>2</v>
      </c>
      <c r="E100">
        <v>5</v>
      </c>
      <c r="K100" s="87">
        <v>2</v>
      </c>
      <c r="L100" s="90">
        <v>0.1111111111111111</v>
      </c>
      <c r="M100" s="90">
        <v>0.08</v>
      </c>
      <c r="N100" s="90">
        <v>0.125</v>
      </c>
      <c r="O100" s="90">
        <v>0.16666666666666666</v>
      </c>
      <c r="P100" s="90">
        <v>0</v>
      </c>
      <c r="S100" s="90"/>
      <c r="U100" s="87">
        <v>2</v>
      </c>
      <c r="V100" s="88">
        <v>2</v>
      </c>
      <c r="W100" s="88">
        <v>2</v>
      </c>
      <c r="X100" s="88">
        <v>2</v>
      </c>
      <c r="Y100" s="88">
        <v>2</v>
      </c>
      <c r="Z100" s="88"/>
    </row>
    <row r="101" spans="1:26" x14ac:dyDescent="0.35">
      <c r="A101" s="87">
        <v>3</v>
      </c>
      <c r="C101">
        <v>22</v>
      </c>
      <c r="D101">
        <v>11</v>
      </c>
      <c r="E101">
        <v>22</v>
      </c>
      <c r="F101">
        <v>2</v>
      </c>
      <c r="K101" s="87">
        <v>3</v>
      </c>
      <c r="L101" s="90">
        <v>0</v>
      </c>
      <c r="M101" s="90">
        <v>0.88</v>
      </c>
      <c r="N101" s="90">
        <v>0.6875</v>
      </c>
      <c r="O101" s="90">
        <v>0.73333333333333328</v>
      </c>
      <c r="P101" s="90">
        <v>0.14285714285714285</v>
      </c>
      <c r="S101" s="90"/>
      <c r="U101" s="87">
        <v>3</v>
      </c>
      <c r="V101" s="88"/>
      <c r="W101" s="88">
        <v>3</v>
      </c>
      <c r="X101" s="88">
        <v>3</v>
      </c>
      <c r="Y101" s="88">
        <v>3</v>
      </c>
      <c r="Z101" s="88">
        <v>3</v>
      </c>
    </row>
    <row r="102" spans="1:26" x14ac:dyDescent="0.35">
      <c r="A102" s="87">
        <v>4</v>
      </c>
      <c r="B102">
        <v>16</v>
      </c>
      <c r="C102">
        <v>1</v>
      </c>
      <c r="E102">
        <v>3</v>
      </c>
      <c r="K102" s="87">
        <v>4</v>
      </c>
      <c r="L102" s="90">
        <v>0.88888888888888884</v>
      </c>
      <c r="M102" s="90">
        <v>0.04</v>
      </c>
      <c r="N102" s="90">
        <v>0</v>
      </c>
      <c r="O102" s="90">
        <v>0.1</v>
      </c>
      <c r="P102" s="90">
        <v>0</v>
      </c>
      <c r="S102" s="90"/>
      <c r="U102" s="87" t="s">
        <v>29</v>
      </c>
      <c r="V102" s="88">
        <v>2</v>
      </c>
      <c r="W102" s="88">
        <v>2.9166666666666665</v>
      </c>
      <c r="X102" s="88">
        <v>2.5</v>
      </c>
      <c r="Y102" s="88">
        <v>2.8148148148148149</v>
      </c>
      <c r="Z102" s="88">
        <v>1.2857142857142858</v>
      </c>
    </row>
    <row r="103" spans="1:26" x14ac:dyDescent="0.35">
      <c r="A103" s="87" t="s">
        <v>29</v>
      </c>
      <c r="B103">
        <v>18</v>
      </c>
      <c r="C103">
        <v>25</v>
      </c>
      <c r="D103">
        <v>16</v>
      </c>
      <c r="E103">
        <v>30</v>
      </c>
      <c r="F103">
        <v>14</v>
      </c>
      <c r="K103" s="87" t="s">
        <v>29</v>
      </c>
      <c r="L103" s="90">
        <v>1</v>
      </c>
      <c r="M103" s="90">
        <v>1</v>
      </c>
      <c r="N103" s="90">
        <v>1</v>
      </c>
      <c r="O103" s="90">
        <v>1</v>
      </c>
      <c r="P103" s="90">
        <v>1</v>
      </c>
      <c r="S103" s="90"/>
    </row>
    <row r="104" spans="1:26" x14ac:dyDescent="0.35">
      <c r="R104" s="90"/>
      <c r="S104" s="90"/>
    </row>
    <row r="105" spans="1:26" x14ac:dyDescent="0.35">
      <c r="R105" s="90"/>
      <c r="S105" s="90"/>
    </row>
    <row r="109" spans="1:26" x14ac:dyDescent="0.35">
      <c r="A109" t="s">
        <v>76</v>
      </c>
    </row>
    <row r="110" spans="1:26" x14ac:dyDescent="0.35">
      <c r="A110" s="89" t="s">
        <v>97</v>
      </c>
      <c r="B110" s="89" t="s">
        <v>87</v>
      </c>
      <c r="K110" s="89" t="s">
        <v>97</v>
      </c>
      <c r="L110" s="89" t="s">
        <v>88</v>
      </c>
      <c r="U110" s="89" t="s">
        <v>60</v>
      </c>
      <c r="V110" s="89" t="s">
        <v>88</v>
      </c>
    </row>
    <row r="111" spans="1:26" x14ac:dyDescent="0.35">
      <c r="A111" s="89" t="s">
        <v>88</v>
      </c>
      <c r="B111">
        <v>2019</v>
      </c>
      <c r="C111">
        <v>2020</v>
      </c>
      <c r="D111">
        <v>2021</v>
      </c>
      <c r="E111">
        <v>2022</v>
      </c>
      <c r="F111">
        <v>2023</v>
      </c>
      <c r="K111" s="89" t="s">
        <v>87</v>
      </c>
      <c r="L111">
        <v>2019</v>
      </c>
      <c r="M111">
        <v>2020</v>
      </c>
      <c r="N111">
        <v>2021</v>
      </c>
      <c r="O111">
        <v>2022</v>
      </c>
      <c r="P111">
        <v>2023</v>
      </c>
      <c r="U111" s="89" t="s">
        <v>87</v>
      </c>
      <c r="V111">
        <v>2019</v>
      </c>
      <c r="W111">
        <v>2020</v>
      </c>
      <c r="X111">
        <v>2021</v>
      </c>
      <c r="Y111">
        <v>2022</v>
      </c>
      <c r="Z111">
        <v>2023</v>
      </c>
    </row>
    <row r="112" spans="1:26" x14ac:dyDescent="0.35">
      <c r="A112" s="87">
        <v>1</v>
      </c>
      <c r="E112">
        <v>3</v>
      </c>
      <c r="F112">
        <v>10</v>
      </c>
      <c r="K112" s="87">
        <v>1</v>
      </c>
      <c r="L112" s="90">
        <v>0</v>
      </c>
      <c r="M112" s="90">
        <v>0</v>
      </c>
      <c r="N112" s="90">
        <v>0</v>
      </c>
      <c r="O112" s="90">
        <v>0.1</v>
      </c>
      <c r="P112" s="90">
        <v>0.7142857142857143</v>
      </c>
      <c r="S112" s="90"/>
      <c r="U112" s="87">
        <v>1</v>
      </c>
      <c r="V112" s="88"/>
      <c r="W112" s="88"/>
      <c r="X112" s="88"/>
      <c r="Y112" s="88">
        <v>1</v>
      </c>
      <c r="Z112" s="88">
        <v>1</v>
      </c>
    </row>
    <row r="113" spans="1:26" x14ac:dyDescent="0.35">
      <c r="A113" s="87">
        <v>2</v>
      </c>
      <c r="B113">
        <v>1</v>
      </c>
      <c r="E113">
        <v>1</v>
      </c>
      <c r="F113">
        <v>3</v>
      </c>
      <c r="K113" s="87">
        <v>2</v>
      </c>
      <c r="L113" s="90">
        <v>5.2631578947368418E-2</v>
      </c>
      <c r="M113" s="90">
        <v>0</v>
      </c>
      <c r="N113" s="90">
        <v>0</v>
      </c>
      <c r="O113" s="90">
        <v>3.3333333333333333E-2</v>
      </c>
      <c r="P113" s="90">
        <v>0.21428571428571427</v>
      </c>
      <c r="S113" s="90"/>
      <c r="U113" s="87">
        <v>2</v>
      </c>
      <c r="V113" s="88">
        <v>2</v>
      </c>
      <c r="W113" s="88"/>
      <c r="X113" s="88"/>
      <c r="Y113" s="88">
        <v>2</v>
      </c>
      <c r="Z113" s="88">
        <v>2</v>
      </c>
    </row>
    <row r="114" spans="1:26" x14ac:dyDescent="0.35">
      <c r="A114" s="87">
        <v>3</v>
      </c>
      <c r="C114">
        <v>26</v>
      </c>
      <c r="D114">
        <v>16</v>
      </c>
      <c r="E114">
        <v>25</v>
      </c>
      <c r="F114">
        <v>1</v>
      </c>
      <c r="K114" s="87">
        <v>3</v>
      </c>
      <c r="L114" s="90">
        <v>0</v>
      </c>
      <c r="M114" s="90">
        <v>1</v>
      </c>
      <c r="N114" s="90">
        <v>1</v>
      </c>
      <c r="O114" s="90">
        <v>0.83333333333333337</v>
      </c>
      <c r="P114" s="90">
        <v>7.1428571428571425E-2</v>
      </c>
      <c r="S114" s="90"/>
      <c r="U114" s="87">
        <v>3</v>
      </c>
      <c r="V114" s="88"/>
      <c r="W114" s="88">
        <v>3</v>
      </c>
      <c r="X114" s="88">
        <v>3</v>
      </c>
      <c r="Y114" s="88">
        <v>3</v>
      </c>
      <c r="Z114" s="88">
        <v>3</v>
      </c>
    </row>
    <row r="115" spans="1:26" x14ac:dyDescent="0.35">
      <c r="A115" s="87">
        <v>4</v>
      </c>
      <c r="B115">
        <v>18</v>
      </c>
      <c r="E115">
        <v>1</v>
      </c>
      <c r="K115" s="87">
        <v>4</v>
      </c>
      <c r="L115" s="90">
        <v>0.94736842105263153</v>
      </c>
      <c r="M115" s="90">
        <v>0</v>
      </c>
      <c r="N115" s="90">
        <v>0</v>
      </c>
      <c r="O115" s="90">
        <v>3.3333333333333333E-2</v>
      </c>
      <c r="P115" s="90">
        <v>0</v>
      </c>
      <c r="S115" s="90"/>
      <c r="U115" s="87" t="s">
        <v>29</v>
      </c>
      <c r="V115" s="88">
        <v>2</v>
      </c>
      <c r="W115" s="88">
        <v>3</v>
      </c>
      <c r="X115" s="88">
        <v>3</v>
      </c>
      <c r="Y115" s="88">
        <v>2.7586206896551726</v>
      </c>
      <c r="Z115" s="88">
        <v>1.3571428571428572</v>
      </c>
    </row>
    <row r="116" spans="1:26" x14ac:dyDescent="0.35">
      <c r="A116" s="87" t="s">
        <v>29</v>
      </c>
      <c r="B116">
        <v>19</v>
      </c>
      <c r="C116">
        <v>26</v>
      </c>
      <c r="D116">
        <v>16</v>
      </c>
      <c r="E116">
        <v>30</v>
      </c>
      <c r="F116">
        <v>14</v>
      </c>
      <c r="K116" s="87" t="s">
        <v>29</v>
      </c>
      <c r="L116" s="90">
        <v>1</v>
      </c>
      <c r="M116" s="90">
        <v>1</v>
      </c>
      <c r="N116" s="90">
        <v>1</v>
      </c>
      <c r="O116" s="90">
        <v>1</v>
      </c>
      <c r="P116" s="90">
        <v>1</v>
      </c>
      <c r="S116" s="90"/>
    </row>
    <row r="117" spans="1:26" x14ac:dyDescent="0.35">
      <c r="R117" s="90"/>
      <c r="S117" s="90"/>
    </row>
    <row r="118" spans="1:26" x14ac:dyDescent="0.35">
      <c r="R118" s="90"/>
      <c r="S118" s="90"/>
    </row>
    <row r="122" spans="1:26" x14ac:dyDescent="0.35">
      <c r="A122" t="s">
        <v>64</v>
      </c>
    </row>
    <row r="123" spans="1:26" x14ac:dyDescent="0.35">
      <c r="A123" s="89" t="s">
        <v>98</v>
      </c>
      <c r="B123" s="89" t="s">
        <v>87</v>
      </c>
      <c r="K123" s="89" t="s">
        <v>98</v>
      </c>
      <c r="L123" s="89" t="s">
        <v>88</v>
      </c>
      <c r="U123" s="89" t="s">
        <v>112</v>
      </c>
      <c r="V123" s="89" t="s">
        <v>88</v>
      </c>
    </row>
    <row r="124" spans="1:26" x14ac:dyDescent="0.35">
      <c r="A124" s="89" t="s">
        <v>88</v>
      </c>
      <c r="B124">
        <v>2019</v>
      </c>
      <c r="C124">
        <v>2020</v>
      </c>
      <c r="D124">
        <v>2021</v>
      </c>
      <c r="E124">
        <v>2022</v>
      </c>
      <c r="F124">
        <v>2023</v>
      </c>
      <c r="K124" s="89" t="s">
        <v>87</v>
      </c>
      <c r="L124">
        <v>2019</v>
      </c>
      <c r="M124">
        <v>2020</v>
      </c>
      <c r="N124">
        <v>2021</v>
      </c>
      <c r="O124">
        <v>2022</v>
      </c>
      <c r="P124">
        <v>2023</v>
      </c>
      <c r="U124" s="89" t="s">
        <v>87</v>
      </c>
      <c r="V124">
        <v>2019</v>
      </c>
      <c r="W124">
        <v>2020</v>
      </c>
      <c r="X124">
        <v>2021</v>
      </c>
      <c r="Y124">
        <v>2022</v>
      </c>
      <c r="Z124">
        <v>2023</v>
      </c>
    </row>
    <row r="125" spans="1:26" x14ac:dyDescent="0.35">
      <c r="A125" s="87">
        <v>1</v>
      </c>
      <c r="D125">
        <v>2</v>
      </c>
      <c r="E125">
        <v>1</v>
      </c>
      <c r="F125">
        <v>12</v>
      </c>
      <c r="K125" s="87">
        <v>1</v>
      </c>
      <c r="L125" s="90">
        <v>0</v>
      </c>
      <c r="M125" s="90">
        <v>0</v>
      </c>
      <c r="N125" s="90">
        <v>0.125</v>
      </c>
      <c r="O125" s="90">
        <v>3.3333333333333333E-2</v>
      </c>
      <c r="P125" s="90">
        <v>0.8571428571428571</v>
      </c>
      <c r="S125" s="90"/>
      <c r="U125" s="87">
        <v>1</v>
      </c>
      <c r="V125" s="88"/>
      <c r="W125" s="88"/>
      <c r="X125" s="88">
        <v>1</v>
      </c>
      <c r="Y125" s="88">
        <v>1</v>
      </c>
      <c r="Z125" s="88">
        <v>1</v>
      </c>
    </row>
    <row r="126" spans="1:26" x14ac:dyDescent="0.35">
      <c r="A126" s="87">
        <v>2</v>
      </c>
      <c r="E126">
        <v>3</v>
      </c>
      <c r="K126" s="87">
        <v>2</v>
      </c>
      <c r="L126" s="90">
        <v>0</v>
      </c>
      <c r="M126" s="90">
        <v>0</v>
      </c>
      <c r="N126" s="90">
        <v>0</v>
      </c>
      <c r="O126" s="90">
        <v>0.1</v>
      </c>
      <c r="P126" s="90">
        <v>0</v>
      </c>
      <c r="S126" s="90"/>
      <c r="U126" s="87">
        <v>2</v>
      </c>
      <c r="V126" s="88"/>
      <c r="W126" s="88"/>
      <c r="X126" s="88"/>
      <c r="Y126" s="88">
        <v>2</v>
      </c>
      <c r="Z126" s="88"/>
    </row>
    <row r="127" spans="1:26" x14ac:dyDescent="0.35">
      <c r="A127" s="87">
        <v>3</v>
      </c>
      <c r="B127">
        <v>4</v>
      </c>
      <c r="C127">
        <v>24</v>
      </c>
      <c r="D127">
        <v>14</v>
      </c>
      <c r="E127">
        <v>22</v>
      </c>
      <c r="F127">
        <v>2</v>
      </c>
      <c r="K127" s="87">
        <v>3</v>
      </c>
      <c r="L127" s="90">
        <v>0.21052631578947367</v>
      </c>
      <c r="M127" s="90">
        <v>0.96</v>
      </c>
      <c r="N127" s="90">
        <v>0.875</v>
      </c>
      <c r="O127" s="90">
        <v>0.73333333333333328</v>
      </c>
      <c r="P127" s="90">
        <v>0.14285714285714285</v>
      </c>
      <c r="S127" s="90"/>
      <c r="U127" s="87">
        <v>3</v>
      </c>
      <c r="V127" s="88">
        <v>3</v>
      </c>
      <c r="W127" s="88">
        <v>3</v>
      </c>
      <c r="X127" s="88">
        <v>3</v>
      </c>
      <c r="Y127" s="88">
        <v>3</v>
      </c>
      <c r="Z127" s="88">
        <v>3</v>
      </c>
    </row>
    <row r="128" spans="1:26" x14ac:dyDescent="0.35">
      <c r="A128" s="87">
        <v>4</v>
      </c>
      <c r="B128">
        <v>15</v>
      </c>
      <c r="C128">
        <v>1</v>
      </c>
      <c r="E128">
        <v>4</v>
      </c>
      <c r="K128" s="87">
        <v>4</v>
      </c>
      <c r="L128" s="90">
        <v>0.78947368421052633</v>
      </c>
      <c r="M128" s="90">
        <v>0.04</v>
      </c>
      <c r="N128" s="90">
        <v>0</v>
      </c>
      <c r="O128" s="90">
        <v>0.13333333333333333</v>
      </c>
      <c r="P128" s="90">
        <v>0</v>
      </c>
      <c r="S128" s="90"/>
      <c r="U128" s="87" t="s">
        <v>29</v>
      </c>
      <c r="V128" s="88">
        <v>3</v>
      </c>
      <c r="W128" s="88">
        <v>3</v>
      </c>
      <c r="X128" s="88">
        <v>2.75</v>
      </c>
      <c r="Y128" s="88">
        <v>2.8076923076923075</v>
      </c>
      <c r="Z128" s="88">
        <v>1.2857142857142858</v>
      </c>
    </row>
    <row r="129" spans="1:26" x14ac:dyDescent="0.35">
      <c r="A129" s="87" t="s">
        <v>29</v>
      </c>
      <c r="B129">
        <v>19</v>
      </c>
      <c r="C129">
        <v>25</v>
      </c>
      <c r="D129">
        <v>16</v>
      </c>
      <c r="E129">
        <v>30</v>
      </c>
      <c r="F129">
        <v>14</v>
      </c>
      <c r="K129" s="87" t="s">
        <v>29</v>
      </c>
      <c r="L129" s="90">
        <v>1</v>
      </c>
      <c r="M129" s="90">
        <v>1</v>
      </c>
      <c r="N129" s="90">
        <v>1</v>
      </c>
      <c r="O129" s="90">
        <v>1</v>
      </c>
      <c r="P129" s="90">
        <v>1</v>
      </c>
      <c r="S129" s="90"/>
    </row>
    <row r="130" spans="1:26" x14ac:dyDescent="0.35">
      <c r="R130" s="90"/>
      <c r="S130" s="90"/>
    </row>
    <row r="131" spans="1:26" x14ac:dyDescent="0.35">
      <c r="R131" s="90"/>
      <c r="S131" s="90"/>
    </row>
    <row r="134" spans="1:26" x14ac:dyDescent="0.35">
      <c r="A134" s="93" t="s">
        <v>65</v>
      </c>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row>
    <row r="135" spans="1:26" x14ac:dyDescent="0.35">
      <c r="A135" s="93" t="s">
        <v>99</v>
      </c>
      <c r="B135" s="93" t="s">
        <v>87</v>
      </c>
      <c r="C135" s="93"/>
      <c r="D135" s="93"/>
      <c r="E135" s="93"/>
      <c r="F135" s="93"/>
      <c r="I135" s="93"/>
      <c r="J135" s="93"/>
      <c r="K135" s="93" t="s">
        <v>99</v>
      </c>
      <c r="L135" s="93" t="s">
        <v>88</v>
      </c>
      <c r="M135" s="93"/>
      <c r="N135" s="93"/>
      <c r="O135" s="93"/>
      <c r="P135" s="93"/>
      <c r="S135" s="93"/>
      <c r="T135" s="93"/>
      <c r="U135" s="93" t="s">
        <v>113</v>
      </c>
      <c r="V135" s="93" t="s">
        <v>88</v>
      </c>
      <c r="W135" s="93"/>
      <c r="X135" s="93"/>
      <c r="Y135" s="93"/>
      <c r="Z135" s="93"/>
    </row>
    <row r="136" spans="1:26" x14ac:dyDescent="0.35">
      <c r="A136" s="93" t="s">
        <v>88</v>
      </c>
      <c r="B136" s="93">
        <v>2019</v>
      </c>
      <c r="C136" s="93">
        <v>2020</v>
      </c>
      <c r="D136" s="93">
        <v>2021</v>
      </c>
      <c r="E136" s="93">
        <v>2022</v>
      </c>
      <c r="F136" s="93">
        <v>2023</v>
      </c>
      <c r="I136" s="93"/>
      <c r="J136" s="93"/>
      <c r="K136" s="93" t="s">
        <v>87</v>
      </c>
      <c r="L136" s="93">
        <v>2019</v>
      </c>
      <c r="M136" s="93">
        <v>2020</v>
      </c>
      <c r="N136" s="93">
        <v>2021</v>
      </c>
      <c r="O136" s="93">
        <v>2022</v>
      </c>
      <c r="P136" s="93">
        <v>2023</v>
      </c>
      <c r="S136" s="93"/>
      <c r="T136" s="93"/>
      <c r="U136" s="93" t="s">
        <v>87</v>
      </c>
      <c r="V136" s="93">
        <v>2019</v>
      </c>
      <c r="W136" s="93">
        <v>2020</v>
      </c>
      <c r="X136" s="93">
        <v>2021</v>
      </c>
      <c r="Y136" s="93">
        <v>2022</v>
      </c>
      <c r="Z136" s="93">
        <v>2023</v>
      </c>
    </row>
    <row r="137" spans="1:26" x14ac:dyDescent="0.35">
      <c r="A137" s="94">
        <v>2</v>
      </c>
      <c r="B137" s="93"/>
      <c r="C137" s="93"/>
      <c r="D137" s="93">
        <v>1</v>
      </c>
      <c r="E137" s="93"/>
      <c r="F137" s="93"/>
      <c r="I137" s="93"/>
      <c r="J137" s="93"/>
      <c r="K137" s="94">
        <v>1</v>
      </c>
      <c r="L137" s="95"/>
      <c r="M137" s="95"/>
      <c r="N137" s="95">
        <v>0</v>
      </c>
      <c r="O137" s="95"/>
      <c r="P137" s="95"/>
      <c r="S137" s="95"/>
      <c r="T137" s="93"/>
      <c r="U137" s="94">
        <v>2</v>
      </c>
      <c r="V137" s="96"/>
      <c r="W137" s="96"/>
      <c r="X137" s="96">
        <v>2</v>
      </c>
      <c r="Y137" s="96"/>
      <c r="Z137" s="96"/>
    </row>
    <row r="138" spans="1:26" x14ac:dyDescent="0.35">
      <c r="A138" s="94" t="s">
        <v>54</v>
      </c>
      <c r="B138" s="93"/>
      <c r="C138" s="93"/>
      <c r="D138" s="93"/>
      <c r="E138" s="93"/>
      <c r="F138" s="93"/>
      <c r="I138" s="93"/>
      <c r="J138" s="93"/>
      <c r="K138" s="94">
        <v>2</v>
      </c>
      <c r="L138" s="95"/>
      <c r="M138" s="95"/>
      <c r="N138" s="95">
        <v>1</v>
      </c>
      <c r="O138" s="95"/>
      <c r="P138" s="95"/>
      <c r="S138" s="95"/>
      <c r="T138" s="93"/>
      <c r="U138" s="94" t="s">
        <v>54</v>
      </c>
      <c r="V138" s="96"/>
      <c r="W138" s="96"/>
      <c r="X138" s="96"/>
      <c r="Y138" s="96"/>
      <c r="Z138" s="96"/>
    </row>
    <row r="139" spans="1:26" x14ac:dyDescent="0.35">
      <c r="A139" s="94" t="s">
        <v>29</v>
      </c>
      <c r="B139" s="93"/>
      <c r="C139" s="93"/>
      <c r="D139" s="93">
        <v>1</v>
      </c>
      <c r="E139" s="93"/>
      <c r="F139" s="93"/>
      <c r="I139" s="93"/>
      <c r="J139" s="93"/>
      <c r="K139" s="94">
        <v>3</v>
      </c>
      <c r="L139" s="95"/>
      <c r="M139" s="95"/>
      <c r="N139" s="95">
        <v>0</v>
      </c>
      <c r="O139" s="95"/>
      <c r="P139" s="95"/>
      <c r="S139" s="95"/>
      <c r="T139" s="93"/>
      <c r="U139" s="94" t="s">
        <v>29</v>
      </c>
      <c r="V139" s="96"/>
      <c r="W139" s="96"/>
      <c r="X139" s="96">
        <v>2</v>
      </c>
      <c r="Y139" s="96"/>
      <c r="Z139" s="96"/>
    </row>
    <row r="140" spans="1:26" x14ac:dyDescent="0.35">
      <c r="I140" s="93"/>
      <c r="J140" s="93"/>
      <c r="K140" s="94">
        <v>4</v>
      </c>
      <c r="L140" s="95"/>
      <c r="M140" s="95"/>
      <c r="N140" s="95">
        <v>0</v>
      </c>
      <c r="O140" s="95"/>
      <c r="P140" s="95"/>
      <c r="S140" s="95"/>
      <c r="T140" s="93"/>
    </row>
    <row r="141" spans="1:26" x14ac:dyDescent="0.35">
      <c r="I141" s="93"/>
      <c r="J141" s="93"/>
      <c r="K141" s="94">
        <v>5</v>
      </c>
      <c r="L141" s="95"/>
      <c r="M141" s="95"/>
      <c r="N141" s="95">
        <v>0</v>
      </c>
      <c r="O141" s="95"/>
      <c r="P141" s="95"/>
      <c r="S141" s="95"/>
      <c r="T141" s="93"/>
    </row>
    <row r="142" spans="1:26" x14ac:dyDescent="0.35">
      <c r="I142" s="93"/>
      <c r="J142" s="93"/>
      <c r="K142" s="94" t="s">
        <v>54</v>
      </c>
      <c r="L142" s="95"/>
      <c r="M142" s="95"/>
      <c r="N142" s="95">
        <v>0</v>
      </c>
      <c r="O142" s="95"/>
      <c r="P142" s="95"/>
      <c r="S142" s="95"/>
      <c r="T142" s="93"/>
      <c r="U142" s="93"/>
      <c r="V142" s="93"/>
      <c r="W142" s="93"/>
      <c r="X142" s="93"/>
      <c r="Y142" s="93"/>
      <c r="Z142" s="93"/>
    </row>
    <row r="143" spans="1:26" x14ac:dyDescent="0.35">
      <c r="H143" s="93"/>
      <c r="I143" s="93"/>
      <c r="J143" s="93"/>
      <c r="K143" s="94" t="s">
        <v>29</v>
      </c>
      <c r="L143" s="95"/>
      <c r="M143" s="95"/>
      <c r="N143" s="95">
        <v>1</v>
      </c>
      <c r="O143" s="95"/>
      <c r="P143" s="95"/>
      <c r="S143" s="95"/>
      <c r="T143" s="93"/>
      <c r="U143" s="93"/>
      <c r="V143" s="93"/>
      <c r="W143" s="93"/>
      <c r="X143" s="93"/>
      <c r="Y143" s="93"/>
      <c r="Z143" s="93"/>
    </row>
    <row r="147" spans="1:26" x14ac:dyDescent="0.35">
      <c r="A147" t="s">
        <v>77</v>
      </c>
    </row>
    <row r="148" spans="1:26" x14ac:dyDescent="0.35">
      <c r="A148" s="89" t="s">
        <v>100</v>
      </c>
      <c r="B148" s="89" t="s">
        <v>87</v>
      </c>
      <c r="K148" s="89" t="s">
        <v>100</v>
      </c>
      <c r="L148" s="89" t="s">
        <v>88</v>
      </c>
    </row>
    <row r="149" spans="1:26" x14ac:dyDescent="0.35">
      <c r="A149" s="89" t="s">
        <v>88</v>
      </c>
      <c r="B149">
        <v>2019</v>
      </c>
      <c r="C149">
        <v>2020</v>
      </c>
      <c r="D149">
        <v>2021</v>
      </c>
      <c r="E149">
        <v>2022</v>
      </c>
      <c r="F149">
        <v>2023</v>
      </c>
      <c r="K149" s="89" t="s">
        <v>87</v>
      </c>
      <c r="L149">
        <v>2019</v>
      </c>
      <c r="M149">
        <v>2020</v>
      </c>
      <c r="N149">
        <v>2021</v>
      </c>
      <c r="O149">
        <v>2022</v>
      </c>
      <c r="P149">
        <v>2023</v>
      </c>
    </row>
    <row r="150" spans="1:26" x14ac:dyDescent="0.35">
      <c r="A150" s="87">
        <v>1</v>
      </c>
      <c r="B150">
        <v>12</v>
      </c>
      <c r="C150">
        <v>16</v>
      </c>
      <c r="D150">
        <v>12</v>
      </c>
      <c r="E150">
        <v>23</v>
      </c>
      <c r="F150">
        <v>13</v>
      </c>
      <c r="K150" s="87">
        <v>1</v>
      </c>
      <c r="L150" s="90">
        <v>0.63157894736842102</v>
      </c>
      <c r="M150" s="90">
        <v>0.59259259259259256</v>
      </c>
      <c r="N150" s="90">
        <v>0.8</v>
      </c>
      <c r="O150" s="90">
        <v>0.76666666666666672</v>
      </c>
      <c r="P150" s="90">
        <v>0.9285714285714286</v>
      </c>
      <c r="S150" s="90"/>
    </row>
    <row r="151" spans="1:26" x14ac:dyDescent="0.35">
      <c r="A151" s="87">
        <v>2</v>
      </c>
      <c r="B151">
        <v>7</v>
      </c>
      <c r="C151">
        <v>11</v>
      </c>
      <c r="D151">
        <v>3</v>
      </c>
      <c r="E151">
        <v>7</v>
      </c>
      <c r="F151">
        <v>1</v>
      </c>
      <c r="K151" s="87">
        <v>2</v>
      </c>
      <c r="L151" s="90">
        <v>0.36842105263157893</v>
      </c>
      <c r="M151" s="90">
        <v>0.40740740740740738</v>
      </c>
      <c r="N151" s="90">
        <v>0.2</v>
      </c>
      <c r="O151" s="90">
        <v>0.23333333333333334</v>
      </c>
      <c r="P151" s="90">
        <v>7.1428571428571425E-2</v>
      </c>
      <c r="S151" s="90"/>
    </row>
    <row r="152" spans="1:26" x14ac:dyDescent="0.35">
      <c r="A152" s="87" t="s">
        <v>54</v>
      </c>
      <c r="K152" s="87" t="s">
        <v>54</v>
      </c>
      <c r="L152" s="90">
        <v>0</v>
      </c>
      <c r="M152" s="90">
        <v>0</v>
      </c>
      <c r="N152" s="90">
        <v>0</v>
      </c>
      <c r="O152" s="90">
        <v>0</v>
      </c>
      <c r="P152" s="90">
        <v>0</v>
      </c>
      <c r="S152" s="90"/>
    </row>
    <row r="153" spans="1:26" x14ac:dyDescent="0.35">
      <c r="A153" s="87" t="s">
        <v>29</v>
      </c>
      <c r="B153">
        <v>19</v>
      </c>
      <c r="C153">
        <v>27</v>
      </c>
      <c r="D153">
        <v>15</v>
      </c>
      <c r="E153">
        <v>30</v>
      </c>
      <c r="F153">
        <v>14</v>
      </c>
      <c r="K153" s="87" t="s">
        <v>29</v>
      </c>
      <c r="L153" s="90">
        <v>1</v>
      </c>
      <c r="M153" s="90">
        <v>1</v>
      </c>
      <c r="N153" s="90">
        <v>1</v>
      </c>
      <c r="O153" s="90">
        <v>1</v>
      </c>
      <c r="P153" s="90">
        <v>1</v>
      </c>
      <c r="S153" s="90"/>
    </row>
    <row r="158" spans="1:26" x14ac:dyDescent="0.35">
      <c r="A158" t="s">
        <v>78</v>
      </c>
    </row>
    <row r="159" spans="1:26" x14ac:dyDescent="0.35">
      <c r="A159" s="89" t="s">
        <v>101</v>
      </c>
      <c r="B159" s="89" t="s">
        <v>87</v>
      </c>
      <c r="K159" s="89" t="s">
        <v>101</v>
      </c>
      <c r="L159" s="89" t="s">
        <v>88</v>
      </c>
      <c r="U159" s="89" t="s">
        <v>39</v>
      </c>
      <c r="V159" s="89" t="s">
        <v>88</v>
      </c>
    </row>
    <row r="160" spans="1:26" x14ac:dyDescent="0.35">
      <c r="A160" s="89" t="s">
        <v>88</v>
      </c>
      <c r="B160">
        <v>2019</v>
      </c>
      <c r="C160">
        <v>2020</v>
      </c>
      <c r="D160">
        <v>2021</v>
      </c>
      <c r="E160">
        <v>2022</v>
      </c>
      <c r="F160">
        <v>2023</v>
      </c>
      <c r="K160" s="89" t="s">
        <v>87</v>
      </c>
      <c r="L160">
        <v>2019</v>
      </c>
      <c r="M160">
        <v>2020</v>
      </c>
      <c r="N160">
        <v>2021</v>
      </c>
      <c r="O160">
        <v>2022</v>
      </c>
      <c r="P160">
        <v>2023</v>
      </c>
      <c r="U160" s="89" t="s">
        <v>87</v>
      </c>
      <c r="V160">
        <v>2019</v>
      </c>
      <c r="W160">
        <v>2020</v>
      </c>
      <c r="X160">
        <v>2021</v>
      </c>
      <c r="Y160">
        <v>2022</v>
      </c>
      <c r="Z160">
        <v>2023</v>
      </c>
    </row>
    <row r="161" spans="1:26" x14ac:dyDescent="0.35">
      <c r="A161" s="87">
        <v>1</v>
      </c>
      <c r="E161">
        <v>1</v>
      </c>
      <c r="F161">
        <v>12</v>
      </c>
      <c r="K161" s="87">
        <v>1</v>
      </c>
      <c r="L161" s="90">
        <v>0</v>
      </c>
      <c r="M161" s="90">
        <v>0</v>
      </c>
      <c r="N161" s="90">
        <v>0</v>
      </c>
      <c r="O161" s="90">
        <v>4.3478260869565216E-2</v>
      </c>
      <c r="P161" s="90">
        <v>0.92307692307692313</v>
      </c>
      <c r="S161" s="90"/>
      <c r="U161" s="87">
        <v>1</v>
      </c>
      <c r="V161" s="88"/>
      <c r="W161" s="88"/>
      <c r="X161" s="88"/>
      <c r="Y161" s="88">
        <v>1</v>
      </c>
      <c r="Z161" s="88">
        <v>1</v>
      </c>
    </row>
    <row r="162" spans="1:26" x14ac:dyDescent="0.35">
      <c r="A162" s="87">
        <v>2</v>
      </c>
      <c r="B162">
        <v>1</v>
      </c>
      <c r="C162">
        <v>1</v>
      </c>
      <c r="D162">
        <v>2</v>
      </c>
      <c r="E162">
        <v>5</v>
      </c>
      <c r="K162" s="87">
        <v>2</v>
      </c>
      <c r="L162" s="90">
        <v>8.3333333333333329E-2</v>
      </c>
      <c r="M162" s="90">
        <v>6.6666666666666666E-2</v>
      </c>
      <c r="N162" s="90">
        <v>0.16666666666666666</v>
      </c>
      <c r="O162" s="90">
        <v>0.21739130434782608</v>
      </c>
      <c r="P162" s="90">
        <v>0</v>
      </c>
      <c r="S162" s="90"/>
      <c r="U162" s="87">
        <v>2</v>
      </c>
      <c r="V162" s="88">
        <v>2</v>
      </c>
      <c r="W162" s="88">
        <v>2</v>
      </c>
      <c r="X162" s="88">
        <v>2</v>
      </c>
      <c r="Y162" s="88">
        <v>2</v>
      </c>
      <c r="Z162" s="88"/>
    </row>
    <row r="163" spans="1:26" x14ac:dyDescent="0.35">
      <c r="A163" s="87">
        <v>3</v>
      </c>
      <c r="B163">
        <v>11</v>
      </c>
      <c r="C163">
        <v>14</v>
      </c>
      <c r="D163">
        <v>10</v>
      </c>
      <c r="E163">
        <v>17</v>
      </c>
      <c r="F163">
        <v>1</v>
      </c>
      <c r="K163" s="87">
        <v>3</v>
      </c>
      <c r="L163" s="90">
        <v>0.91666666666666663</v>
      </c>
      <c r="M163" s="90">
        <v>0.93333333333333335</v>
      </c>
      <c r="N163" s="90">
        <v>0.83333333333333337</v>
      </c>
      <c r="O163" s="90">
        <v>0.73913043478260865</v>
      </c>
      <c r="P163" s="90">
        <v>7.6923076923076927E-2</v>
      </c>
      <c r="S163" s="90"/>
      <c r="U163" s="87">
        <v>3</v>
      </c>
      <c r="V163" s="88">
        <v>3</v>
      </c>
      <c r="W163" s="88">
        <v>3</v>
      </c>
      <c r="X163" s="88">
        <v>3</v>
      </c>
      <c r="Y163" s="88">
        <v>3</v>
      </c>
      <c r="Z163" s="88">
        <v>3</v>
      </c>
    </row>
    <row r="164" spans="1:26" x14ac:dyDescent="0.35">
      <c r="A164" s="87" t="s">
        <v>54</v>
      </c>
      <c r="K164" s="87" t="s">
        <v>54</v>
      </c>
      <c r="L164" s="90">
        <v>0</v>
      </c>
      <c r="M164" s="90">
        <v>0</v>
      </c>
      <c r="N164" s="90">
        <v>0</v>
      </c>
      <c r="O164" s="90">
        <v>0</v>
      </c>
      <c r="P164" s="90">
        <v>0</v>
      </c>
      <c r="S164" s="90"/>
      <c r="U164" s="87" t="s">
        <v>54</v>
      </c>
      <c r="V164" s="88"/>
      <c r="W164" s="88"/>
      <c r="X164" s="88"/>
      <c r="Y164" s="88"/>
      <c r="Z164" s="88"/>
    </row>
    <row r="165" spans="1:26" x14ac:dyDescent="0.35">
      <c r="A165" s="87" t="s">
        <v>29</v>
      </c>
      <c r="B165">
        <v>12</v>
      </c>
      <c r="C165">
        <v>15</v>
      </c>
      <c r="D165">
        <v>12</v>
      </c>
      <c r="E165">
        <v>23</v>
      </c>
      <c r="F165">
        <v>13</v>
      </c>
      <c r="K165" s="87" t="s">
        <v>29</v>
      </c>
      <c r="L165" s="90">
        <v>1</v>
      </c>
      <c r="M165" s="90">
        <v>1</v>
      </c>
      <c r="N165" s="90">
        <v>1</v>
      </c>
      <c r="O165" s="90">
        <v>1</v>
      </c>
      <c r="P165" s="90">
        <v>1</v>
      </c>
      <c r="S165" s="90"/>
      <c r="U165" s="87" t="s">
        <v>29</v>
      </c>
      <c r="V165" s="88">
        <v>2.9166666666666665</v>
      </c>
      <c r="W165" s="88">
        <v>2.9333333333333331</v>
      </c>
      <c r="X165" s="88">
        <v>2.8333333333333335</v>
      </c>
      <c r="Y165" s="88">
        <v>2.6956521739130435</v>
      </c>
      <c r="Z165" s="88">
        <v>1.1538461538461537</v>
      </c>
    </row>
    <row r="169" spans="1:26" x14ac:dyDescent="0.35">
      <c r="A169" t="s">
        <v>79</v>
      </c>
    </row>
    <row r="170" spans="1:26" x14ac:dyDescent="0.35">
      <c r="A170" s="89" t="s">
        <v>102</v>
      </c>
      <c r="B170" s="89" t="s">
        <v>87</v>
      </c>
      <c r="K170" s="89" t="s">
        <v>102</v>
      </c>
      <c r="L170" s="89" t="s">
        <v>88</v>
      </c>
      <c r="U170" s="89" t="s">
        <v>40</v>
      </c>
      <c r="V170" s="89" t="s">
        <v>88</v>
      </c>
    </row>
    <row r="171" spans="1:26" x14ac:dyDescent="0.35">
      <c r="A171" s="89" t="s">
        <v>88</v>
      </c>
      <c r="B171">
        <v>2019</v>
      </c>
      <c r="C171">
        <v>2020</v>
      </c>
      <c r="D171">
        <v>2021</v>
      </c>
      <c r="E171">
        <v>2022</v>
      </c>
      <c r="F171">
        <v>2023</v>
      </c>
      <c r="K171" s="89" t="s">
        <v>87</v>
      </c>
      <c r="L171">
        <v>2019</v>
      </c>
      <c r="M171">
        <v>2020</v>
      </c>
      <c r="N171">
        <v>2021</v>
      </c>
      <c r="O171">
        <v>2022</v>
      </c>
      <c r="P171">
        <v>2023</v>
      </c>
      <c r="U171" s="89" t="s">
        <v>87</v>
      </c>
      <c r="V171">
        <v>2019</v>
      </c>
      <c r="W171">
        <v>2020</v>
      </c>
      <c r="X171">
        <v>2021</v>
      </c>
      <c r="Y171">
        <v>2022</v>
      </c>
      <c r="Z171">
        <v>2023</v>
      </c>
    </row>
    <row r="172" spans="1:26" x14ac:dyDescent="0.35">
      <c r="A172" s="87">
        <v>1</v>
      </c>
      <c r="B172">
        <v>6</v>
      </c>
      <c r="C172">
        <v>3</v>
      </c>
      <c r="D172">
        <v>3</v>
      </c>
      <c r="E172">
        <v>3</v>
      </c>
      <c r="F172">
        <v>9</v>
      </c>
      <c r="K172" s="87">
        <v>1</v>
      </c>
      <c r="L172" s="90">
        <v>0.5</v>
      </c>
      <c r="M172" s="90">
        <v>0.21428571428571427</v>
      </c>
      <c r="N172" s="90">
        <v>0.33333333333333331</v>
      </c>
      <c r="O172" s="90">
        <v>0.13043478260869565</v>
      </c>
      <c r="P172" s="90">
        <v>0.69230769230769229</v>
      </c>
      <c r="S172" s="90"/>
      <c r="U172" s="87">
        <v>1</v>
      </c>
      <c r="V172" s="88">
        <v>1</v>
      </c>
      <c r="W172" s="88">
        <v>1</v>
      </c>
      <c r="X172" s="88">
        <v>1</v>
      </c>
      <c r="Y172" s="88">
        <v>1</v>
      </c>
      <c r="Z172" s="88">
        <v>1</v>
      </c>
    </row>
    <row r="173" spans="1:26" x14ac:dyDescent="0.35">
      <c r="A173" s="87">
        <v>2</v>
      </c>
      <c r="B173">
        <v>1</v>
      </c>
      <c r="C173">
        <v>3</v>
      </c>
      <c r="D173">
        <v>1</v>
      </c>
      <c r="E173">
        <v>4</v>
      </c>
      <c r="F173">
        <v>2</v>
      </c>
      <c r="K173" s="87">
        <v>2</v>
      </c>
      <c r="L173" s="90">
        <v>8.3333333333333329E-2</v>
      </c>
      <c r="M173" s="90">
        <v>0.21428571428571427</v>
      </c>
      <c r="N173" s="90">
        <v>0.1111111111111111</v>
      </c>
      <c r="O173" s="90">
        <v>0.17391304347826086</v>
      </c>
      <c r="P173" s="90">
        <v>0.15384615384615385</v>
      </c>
      <c r="S173" s="90"/>
      <c r="U173" s="87">
        <v>2</v>
      </c>
      <c r="V173" s="88">
        <v>2</v>
      </c>
      <c r="W173" s="88">
        <v>2</v>
      </c>
      <c r="X173" s="88">
        <v>2</v>
      </c>
      <c r="Y173" s="88">
        <v>2</v>
      </c>
      <c r="Z173" s="88">
        <v>2</v>
      </c>
    </row>
    <row r="174" spans="1:26" x14ac:dyDescent="0.35">
      <c r="A174" s="87">
        <v>3</v>
      </c>
      <c r="B174">
        <v>5</v>
      </c>
      <c r="C174">
        <v>8</v>
      </c>
      <c r="D174">
        <v>5</v>
      </c>
      <c r="E174">
        <v>16</v>
      </c>
      <c r="F174">
        <v>2</v>
      </c>
      <c r="K174" s="87">
        <v>3</v>
      </c>
      <c r="L174" s="90">
        <v>0.41666666666666669</v>
      </c>
      <c r="M174" s="90">
        <v>0.5714285714285714</v>
      </c>
      <c r="N174" s="90">
        <v>0.55555555555555558</v>
      </c>
      <c r="O174" s="90">
        <v>0.69565217391304346</v>
      </c>
      <c r="P174" s="90">
        <v>0.15384615384615385</v>
      </c>
      <c r="S174" s="90"/>
      <c r="U174" s="87">
        <v>3</v>
      </c>
      <c r="V174" s="88">
        <v>3</v>
      </c>
      <c r="W174" s="88">
        <v>3</v>
      </c>
      <c r="X174" s="88">
        <v>3</v>
      </c>
      <c r="Y174" s="88">
        <v>3</v>
      </c>
      <c r="Z174" s="88">
        <v>3</v>
      </c>
    </row>
    <row r="175" spans="1:26" x14ac:dyDescent="0.35">
      <c r="A175" s="87" t="s">
        <v>54</v>
      </c>
      <c r="K175" s="87" t="s">
        <v>54</v>
      </c>
      <c r="L175" s="90">
        <v>0</v>
      </c>
      <c r="M175" s="90">
        <v>0</v>
      </c>
      <c r="N175" s="90">
        <v>0</v>
      </c>
      <c r="O175" s="90">
        <v>0</v>
      </c>
      <c r="P175" s="90">
        <v>0</v>
      </c>
      <c r="S175" s="90"/>
      <c r="U175" s="87" t="s">
        <v>54</v>
      </c>
      <c r="V175" s="88"/>
      <c r="W175" s="88"/>
      <c r="X175" s="88"/>
      <c r="Y175" s="88"/>
      <c r="Z175" s="88"/>
    </row>
    <row r="176" spans="1:26" x14ac:dyDescent="0.35">
      <c r="A176" s="87" t="s">
        <v>29</v>
      </c>
      <c r="B176">
        <v>12</v>
      </c>
      <c r="C176">
        <v>14</v>
      </c>
      <c r="D176">
        <v>9</v>
      </c>
      <c r="E176">
        <v>23</v>
      </c>
      <c r="F176">
        <v>13</v>
      </c>
      <c r="K176" s="87" t="s">
        <v>29</v>
      </c>
      <c r="L176" s="90">
        <v>1</v>
      </c>
      <c r="M176" s="90">
        <v>1</v>
      </c>
      <c r="N176" s="90">
        <v>1</v>
      </c>
      <c r="O176" s="90">
        <v>1</v>
      </c>
      <c r="P176" s="90">
        <v>1</v>
      </c>
      <c r="S176" s="90"/>
      <c r="U176" s="87" t="s">
        <v>29</v>
      </c>
      <c r="V176" s="88">
        <v>1.9166666666666667</v>
      </c>
      <c r="W176" s="88">
        <v>2.3571428571428572</v>
      </c>
      <c r="X176" s="88">
        <v>2.2222222222222223</v>
      </c>
      <c r="Y176" s="88">
        <v>2.5652173913043477</v>
      </c>
      <c r="Z176" s="88">
        <v>1.4615384615384615</v>
      </c>
    </row>
    <row r="180" spans="1:26" x14ac:dyDescent="0.35">
      <c r="A180" t="s">
        <v>80</v>
      </c>
    </row>
    <row r="181" spans="1:26" x14ac:dyDescent="0.35">
      <c r="A181" s="89" t="s">
        <v>103</v>
      </c>
      <c r="B181" s="89" t="s">
        <v>87</v>
      </c>
      <c r="K181" s="89" t="s">
        <v>103</v>
      </c>
      <c r="L181" s="89" t="s">
        <v>88</v>
      </c>
      <c r="U181" s="89" t="s">
        <v>41</v>
      </c>
      <c r="V181" s="89" t="s">
        <v>88</v>
      </c>
    </row>
    <row r="182" spans="1:26" x14ac:dyDescent="0.35">
      <c r="A182" s="89" t="s">
        <v>88</v>
      </c>
      <c r="B182">
        <v>2019</v>
      </c>
      <c r="C182">
        <v>2020</v>
      </c>
      <c r="D182">
        <v>2021</v>
      </c>
      <c r="E182">
        <v>2022</v>
      </c>
      <c r="F182">
        <v>2023</v>
      </c>
      <c r="K182" s="89" t="s">
        <v>87</v>
      </c>
      <c r="L182">
        <v>2019</v>
      </c>
      <c r="M182">
        <v>2020</v>
      </c>
      <c r="N182">
        <v>2021</v>
      </c>
      <c r="O182">
        <v>2022</v>
      </c>
      <c r="P182">
        <v>2023</v>
      </c>
      <c r="U182" s="89" t="s">
        <v>87</v>
      </c>
      <c r="V182">
        <v>2019</v>
      </c>
      <c r="W182">
        <v>2020</v>
      </c>
      <c r="X182">
        <v>2021</v>
      </c>
      <c r="Y182">
        <v>2022</v>
      </c>
      <c r="Z182">
        <v>2023</v>
      </c>
    </row>
    <row r="183" spans="1:26" x14ac:dyDescent="0.35">
      <c r="A183" s="87">
        <v>1</v>
      </c>
      <c r="B183">
        <v>1</v>
      </c>
      <c r="E183">
        <v>1</v>
      </c>
      <c r="F183">
        <v>11</v>
      </c>
      <c r="K183" s="87">
        <v>1</v>
      </c>
      <c r="L183" s="90">
        <v>8.3333333333333329E-2</v>
      </c>
      <c r="M183" s="90">
        <v>0</v>
      </c>
      <c r="N183" s="90">
        <v>0</v>
      </c>
      <c r="O183" s="90">
        <v>4.3478260869565216E-2</v>
      </c>
      <c r="P183" s="90">
        <v>0.84615384615384615</v>
      </c>
      <c r="S183" s="90"/>
      <c r="U183" s="87">
        <v>1</v>
      </c>
      <c r="V183" s="88">
        <v>1</v>
      </c>
      <c r="W183" s="88"/>
      <c r="X183" s="88"/>
      <c r="Y183" s="88">
        <v>1</v>
      </c>
      <c r="Z183" s="88">
        <v>1</v>
      </c>
    </row>
    <row r="184" spans="1:26" x14ac:dyDescent="0.35">
      <c r="A184" s="87">
        <v>2</v>
      </c>
      <c r="B184">
        <v>1</v>
      </c>
      <c r="C184">
        <v>1</v>
      </c>
      <c r="D184">
        <v>1</v>
      </c>
      <c r="E184">
        <v>3</v>
      </c>
      <c r="F184">
        <v>1</v>
      </c>
      <c r="K184" s="87">
        <v>2</v>
      </c>
      <c r="L184" s="90">
        <v>8.3333333333333329E-2</v>
      </c>
      <c r="M184" s="90">
        <v>6.6666666666666666E-2</v>
      </c>
      <c r="N184" s="90">
        <v>0.1</v>
      </c>
      <c r="O184" s="90">
        <v>0.13043478260869565</v>
      </c>
      <c r="P184" s="90">
        <v>7.6923076923076927E-2</v>
      </c>
      <c r="S184" s="90"/>
      <c r="U184" s="87">
        <v>2</v>
      </c>
      <c r="V184" s="88">
        <v>2</v>
      </c>
      <c r="W184" s="88">
        <v>2</v>
      </c>
      <c r="X184" s="88">
        <v>2</v>
      </c>
      <c r="Y184" s="88">
        <v>2</v>
      </c>
      <c r="Z184" s="88">
        <v>2</v>
      </c>
    </row>
    <row r="185" spans="1:26" x14ac:dyDescent="0.35">
      <c r="A185" s="87">
        <v>3</v>
      </c>
      <c r="B185">
        <v>10</v>
      </c>
      <c r="C185">
        <v>14</v>
      </c>
      <c r="D185">
        <v>9</v>
      </c>
      <c r="E185">
        <v>19</v>
      </c>
      <c r="F185">
        <v>1</v>
      </c>
      <c r="K185" s="87">
        <v>3</v>
      </c>
      <c r="L185" s="90">
        <v>0.83333333333333337</v>
      </c>
      <c r="M185" s="90">
        <v>0.93333333333333335</v>
      </c>
      <c r="N185" s="90">
        <v>0.9</v>
      </c>
      <c r="O185" s="90">
        <v>0.82608695652173914</v>
      </c>
      <c r="P185" s="90">
        <v>7.6923076923076927E-2</v>
      </c>
      <c r="S185" s="90"/>
      <c r="U185" s="87">
        <v>3</v>
      </c>
      <c r="V185" s="88">
        <v>3</v>
      </c>
      <c r="W185" s="88">
        <v>3</v>
      </c>
      <c r="X185" s="88">
        <v>3</v>
      </c>
      <c r="Y185" s="88">
        <v>3</v>
      </c>
      <c r="Z185" s="88">
        <v>3</v>
      </c>
    </row>
    <row r="186" spans="1:26" x14ac:dyDescent="0.35">
      <c r="A186" s="87" t="s">
        <v>54</v>
      </c>
      <c r="K186" s="87" t="s">
        <v>54</v>
      </c>
      <c r="L186" s="90">
        <v>0</v>
      </c>
      <c r="M186" s="90">
        <v>0</v>
      </c>
      <c r="N186" s="90">
        <v>0</v>
      </c>
      <c r="O186" s="90">
        <v>0</v>
      </c>
      <c r="P186" s="90">
        <v>0</v>
      </c>
      <c r="S186" s="90"/>
      <c r="U186" s="87" t="s">
        <v>54</v>
      </c>
      <c r="V186" s="88"/>
      <c r="W186" s="88"/>
      <c r="X186" s="88"/>
      <c r="Y186" s="88"/>
      <c r="Z186" s="88"/>
    </row>
    <row r="187" spans="1:26" x14ac:dyDescent="0.35">
      <c r="A187" s="87" t="s">
        <v>29</v>
      </c>
      <c r="B187">
        <v>12</v>
      </c>
      <c r="C187">
        <v>15</v>
      </c>
      <c r="D187">
        <v>10</v>
      </c>
      <c r="E187">
        <v>23</v>
      </c>
      <c r="F187">
        <v>13</v>
      </c>
      <c r="K187" s="87" t="s">
        <v>29</v>
      </c>
      <c r="L187" s="90">
        <v>1</v>
      </c>
      <c r="M187" s="90">
        <v>1</v>
      </c>
      <c r="N187" s="90">
        <v>1</v>
      </c>
      <c r="O187" s="90">
        <v>1</v>
      </c>
      <c r="P187" s="90">
        <v>1</v>
      </c>
      <c r="S187" s="90"/>
      <c r="U187" s="87" t="s">
        <v>29</v>
      </c>
      <c r="V187" s="88">
        <v>2.75</v>
      </c>
      <c r="W187" s="88">
        <v>2.9333333333333331</v>
      </c>
      <c r="X187" s="88">
        <v>2.9</v>
      </c>
      <c r="Y187" s="88">
        <v>2.7826086956521738</v>
      </c>
      <c r="Z187" s="88">
        <v>1.2307692307692308</v>
      </c>
    </row>
    <row r="191" spans="1:26" x14ac:dyDescent="0.35">
      <c r="A191" t="s">
        <v>81</v>
      </c>
    </row>
    <row r="192" spans="1:26" x14ac:dyDescent="0.35">
      <c r="A192" s="89" t="s">
        <v>104</v>
      </c>
      <c r="B192" s="89" t="s">
        <v>87</v>
      </c>
      <c r="K192" s="89" t="s">
        <v>104</v>
      </c>
      <c r="L192" s="89" t="s">
        <v>88</v>
      </c>
      <c r="U192" s="89" t="s">
        <v>42</v>
      </c>
      <c r="V192" s="89" t="s">
        <v>88</v>
      </c>
    </row>
    <row r="193" spans="1:26" x14ac:dyDescent="0.35">
      <c r="A193" s="89" t="s">
        <v>88</v>
      </c>
      <c r="B193">
        <v>2019</v>
      </c>
      <c r="C193">
        <v>2020</v>
      </c>
      <c r="D193">
        <v>2021</v>
      </c>
      <c r="E193">
        <v>2022</v>
      </c>
      <c r="F193">
        <v>2023</v>
      </c>
      <c r="K193" s="89" t="s">
        <v>87</v>
      </c>
      <c r="L193">
        <v>2019</v>
      </c>
      <c r="M193">
        <v>2020</v>
      </c>
      <c r="N193">
        <v>2021</v>
      </c>
      <c r="O193">
        <v>2022</v>
      </c>
      <c r="P193">
        <v>2023</v>
      </c>
      <c r="U193" s="89" t="s">
        <v>87</v>
      </c>
      <c r="V193">
        <v>2019</v>
      </c>
      <c r="W193">
        <v>2020</v>
      </c>
      <c r="X193">
        <v>2021</v>
      </c>
      <c r="Y193">
        <v>2022</v>
      </c>
      <c r="Z193">
        <v>2023</v>
      </c>
    </row>
    <row r="194" spans="1:26" x14ac:dyDescent="0.35">
      <c r="A194" s="87">
        <v>1</v>
      </c>
      <c r="B194">
        <v>1</v>
      </c>
      <c r="F194">
        <v>10</v>
      </c>
      <c r="K194" s="87">
        <v>1</v>
      </c>
      <c r="L194" s="90">
        <v>8.3333333333333329E-2</v>
      </c>
      <c r="M194" s="90">
        <v>0</v>
      </c>
      <c r="N194" s="90">
        <v>0</v>
      </c>
      <c r="O194" s="90">
        <v>0</v>
      </c>
      <c r="P194" s="90">
        <v>0.76923076923076927</v>
      </c>
      <c r="S194" s="90"/>
      <c r="U194" s="87">
        <v>1</v>
      </c>
      <c r="V194" s="88">
        <v>1</v>
      </c>
      <c r="W194" s="88"/>
      <c r="X194" s="88"/>
      <c r="Y194" s="88"/>
      <c r="Z194" s="88">
        <v>1</v>
      </c>
    </row>
    <row r="195" spans="1:26" x14ac:dyDescent="0.35">
      <c r="A195" s="87">
        <v>2</v>
      </c>
      <c r="B195">
        <v>2</v>
      </c>
      <c r="C195">
        <v>2</v>
      </c>
      <c r="D195">
        <v>2</v>
      </c>
      <c r="E195">
        <v>5</v>
      </c>
      <c r="K195" s="87">
        <v>2</v>
      </c>
      <c r="L195" s="90">
        <v>0.16666666666666666</v>
      </c>
      <c r="M195" s="90">
        <v>0.13333333333333333</v>
      </c>
      <c r="N195" s="90">
        <v>0.18181818181818182</v>
      </c>
      <c r="O195" s="90">
        <v>0.21739130434782608</v>
      </c>
      <c r="P195" s="90">
        <v>0</v>
      </c>
      <c r="S195" s="90"/>
      <c r="U195" s="87">
        <v>2</v>
      </c>
      <c r="V195" s="88">
        <v>2</v>
      </c>
      <c r="W195" s="88">
        <v>2</v>
      </c>
      <c r="X195" s="88">
        <v>2</v>
      </c>
      <c r="Y195" s="88">
        <v>2</v>
      </c>
      <c r="Z195" s="88"/>
    </row>
    <row r="196" spans="1:26" x14ac:dyDescent="0.35">
      <c r="A196" s="87">
        <v>3</v>
      </c>
      <c r="B196">
        <v>9</v>
      </c>
      <c r="C196">
        <v>13</v>
      </c>
      <c r="D196">
        <v>9</v>
      </c>
      <c r="E196">
        <v>18</v>
      </c>
      <c r="F196">
        <v>3</v>
      </c>
      <c r="K196" s="87">
        <v>3</v>
      </c>
      <c r="L196" s="90">
        <v>0.75</v>
      </c>
      <c r="M196" s="90">
        <v>0.8666666666666667</v>
      </c>
      <c r="N196" s="90">
        <v>0.81818181818181823</v>
      </c>
      <c r="O196" s="90">
        <v>0.78260869565217395</v>
      </c>
      <c r="P196" s="90">
        <v>0.23076923076923078</v>
      </c>
      <c r="S196" s="90"/>
      <c r="U196" s="87">
        <v>3</v>
      </c>
      <c r="V196" s="88">
        <v>3</v>
      </c>
      <c r="W196" s="88">
        <v>3</v>
      </c>
      <c r="X196" s="88">
        <v>3</v>
      </c>
      <c r="Y196" s="88">
        <v>3</v>
      </c>
      <c r="Z196" s="88">
        <v>3</v>
      </c>
    </row>
    <row r="197" spans="1:26" x14ac:dyDescent="0.35">
      <c r="A197" s="87" t="s">
        <v>54</v>
      </c>
      <c r="K197" s="87" t="s">
        <v>54</v>
      </c>
      <c r="L197" s="90">
        <v>0</v>
      </c>
      <c r="M197" s="90">
        <v>0</v>
      </c>
      <c r="N197" s="90">
        <v>0</v>
      </c>
      <c r="O197" s="90">
        <v>0</v>
      </c>
      <c r="P197" s="90">
        <v>0</v>
      </c>
      <c r="S197" s="90"/>
      <c r="U197" s="87" t="s">
        <v>54</v>
      </c>
      <c r="V197" s="88"/>
      <c r="W197" s="88"/>
      <c r="X197" s="88"/>
      <c r="Y197" s="88"/>
      <c r="Z197" s="88"/>
    </row>
    <row r="198" spans="1:26" x14ac:dyDescent="0.35">
      <c r="A198" s="87" t="s">
        <v>29</v>
      </c>
      <c r="B198">
        <v>12</v>
      </c>
      <c r="C198">
        <v>15</v>
      </c>
      <c r="D198">
        <v>11</v>
      </c>
      <c r="E198">
        <v>23</v>
      </c>
      <c r="F198">
        <v>13</v>
      </c>
      <c r="K198" s="87" t="s">
        <v>29</v>
      </c>
      <c r="L198" s="90">
        <v>1</v>
      </c>
      <c r="M198" s="90">
        <v>1</v>
      </c>
      <c r="N198" s="90">
        <v>1</v>
      </c>
      <c r="O198" s="90">
        <v>1</v>
      </c>
      <c r="P198" s="90">
        <v>1</v>
      </c>
      <c r="S198" s="90"/>
      <c r="U198" s="87" t="s">
        <v>29</v>
      </c>
      <c r="V198" s="88">
        <v>2.6666666666666665</v>
      </c>
      <c r="W198" s="88">
        <v>2.8666666666666667</v>
      </c>
      <c r="X198" s="88">
        <v>2.8181818181818183</v>
      </c>
      <c r="Y198" s="88">
        <v>2.7826086956521738</v>
      </c>
      <c r="Z198" s="88">
        <v>1.4615384615384615</v>
      </c>
    </row>
    <row r="203" spans="1:26" x14ac:dyDescent="0.35">
      <c r="A203" t="s">
        <v>82</v>
      </c>
    </row>
    <row r="204" spans="1:26" x14ac:dyDescent="0.35">
      <c r="A204" s="89" t="s">
        <v>105</v>
      </c>
      <c r="B204" s="89" t="s">
        <v>87</v>
      </c>
      <c r="K204" s="89" t="s">
        <v>105</v>
      </c>
      <c r="L204" s="89" t="s">
        <v>88</v>
      </c>
      <c r="U204" s="89" t="s">
        <v>43</v>
      </c>
      <c r="V204" s="89" t="s">
        <v>88</v>
      </c>
    </row>
    <row r="205" spans="1:26" x14ac:dyDescent="0.35">
      <c r="A205" s="89" t="s">
        <v>88</v>
      </c>
      <c r="B205">
        <v>2019</v>
      </c>
      <c r="C205">
        <v>2020</v>
      </c>
      <c r="D205">
        <v>2021</v>
      </c>
      <c r="E205">
        <v>2022</v>
      </c>
      <c r="F205">
        <v>2023</v>
      </c>
      <c r="K205" s="89" t="s">
        <v>87</v>
      </c>
      <c r="L205">
        <v>2019</v>
      </c>
      <c r="M205">
        <v>2020</v>
      </c>
      <c r="N205">
        <v>2021</v>
      </c>
      <c r="O205">
        <v>2022</v>
      </c>
      <c r="P205">
        <v>2023</v>
      </c>
      <c r="U205" s="89" t="s">
        <v>87</v>
      </c>
      <c r="V205">
        <v>2019</v>
      </c>
      <c r="W205">
        <v>2020</v>
      </c>
      <c r="X205">
        <v>2021</v>
      </c>
      <c r="Y205">
        <v>2022</v>
      </c>
      <c r="Z205">
        <v>2023</v>
      </c>
    </row>
    <row r="206" spans="1:26" x14ac:dyDescent="0.35">
      <c r="A206" s="87">
        <v>1</v>
      </c>
      <c r="B206">
        <v>1</v>
      </c>
      <c r="F206">
        <v>12</v>
      </c>
      <c r="K206" s="87">
        <v>1</v>
      </c>
      <c r="L206" s="90">
        <v>8.3333333333333329E-2</v>
      </c>
      <c r="M206" s="90">
        <v>0</v>
      </c>
      <c r="N206" s="90">
        <v>0</v>
      </c>
      <c r="O206" s="90">
        <v>0</v>
      </c>
      <c r="P206" s="90">
        <v>0.92307692307692313</v>
      </c>
      <c r="S206" s="90"/>
      <c r="U206" s="87">
        <v>1</v>
      </c>
      <c r="V206" s="88">
        <v>1</v>
      </c>
      <c r="W206" s="88"/>
      <c r="X206" s="88"/>
      <c r="Y206" s="88"/>
      <c r="Z206" s="88">
        <v>1</v>
      </c>
    </row>
    <row r="207" spans="1:26" x14ac:dyDescent="0.35">
      <c r="A207" s="87">
        <v>2</v>
      </c>
      <c r="E207">
        <v>1</v>
      </c>
      <c r="F207">
        <v>1</v>
      </c>
      <c r="K207" s="87">
        <v>2</v>
      </c>
      <c r="L207" s="90">
        <v>0</v>
      </c>
      <c r="M207" s="90">
        <v>0</v>
      </c>
      <c r="N207" s="90">
        <v>0</v>
      </c>
      <c r="O207" s="90">
        <v>4.3478260869565216E-2</v>
      </c>
      <c r="P207" s="90">
        <v>7.6923076923076927E-2</v>
      </c>
      <c r="S207" s="90"/>
      <c r="U207" s="87">
        <v>2</v>
      </c>
      <c r="V207" s="88"/>
      <c r="W207" s="88"/>
      <c r="X207" s="88"/>
      <c r="Y207" s="88">
        <v>2</v>
      </c>
      <c r="Z207" s="88">
        <v>2</v>
      </c>
    </row>
    <row r="208" spans="1:26" x14ac:dyDescent="0.35">
      <c r="A208" s="87">
        <v>3</v>
      </c>
      <c r="B208">
        <v>11</v>
      </c>
      <c r="C208">
        <v>15</v>
      </c>
      <c r="D208">
        <v>11</v>
      </c>
      <c r="E208">
        <v>22</v>
      </c>
      <c r="K208" s="87">
        <v>3</v>
      </c>
      <c r="L208" s="90">
        <v>0.91666666666666663</v>
      </c>
      <c r="M208" s="90">
        <v>1</v>
      </c>
      <c r="N208" s="90">
        <v>1</v>
      </c>
      <c r="O208" s="90">
        <v>0.95652173913043481</v>
      </c>
      <c r="P208" s="90">
        <v>0</v>
      </c>
      <c r="S208" s="90"/>
      <c r="U208" s="87">
        <v>3</v>
      </c>
      <c r="V208" s="88">
        <v>3</v>
      </c>
      <c r="W208" s="88">
        <v>3</v>
      </c>
      <c r="X208" s="88">
        <v>3</v>
      </c>
      <c r="Y208" s="88">
        <v>3</v>
      </c>
      <c r="Z208" s="88"/>
    </row>
    <row r="209" spans="1:26" x14ac:dyDescent="0.35">
      <c r="A209" s="87" t="s">
        <v>54</v>
      </c>
      <c r="K209" s="87" t="s">
        <v>54</v>
      </c>
      <c r="L209" s="90">
        <v>0</v>
      </c>
      <c r="M209" s="90">
        <v>0</v>
      </c>
      <c r="N209" s="90">
        <v>0</v>
      </c>
      <c r="O209" s="90">
        <v>0</v>
      </c>
      <c r="P209" s="90">
        <v>0</v>
      </c>
      <c r="S209" s="90"/>
      <c r="U209" s="87" t="s">
        <v>54</v>
      </c>
      <c r="V209" s="88"/>
      <c r="W209" s="88"/>
      <c r="X209" s="88"/>
      <c r="Y209" s="88"/>
      <c r="Z209" s="88"/>
    </row>
    <row r="210" spans="1:26" x14ac:dyDescent="0.35">
      <c r="A210" s="87" t="s">
        <v>29</v>
      </c>
      <c r="B210">
        <v>12</v>
      </c>
      <c r="C210">
        <v>15</v>
      </c>
      <c r="D210">
        <v>11</v>
      </c>
      <c r="E210">
        <v>23</v>
      </c>
      <c r="F210">
        <v>13</v>
      </c>
      <c r="K210" s="87" t="s">
        <v>29</v>
      </c>
      <c r="L210" s="90">
        <v>1</v>
      </c>
      <c r="M210" s="90">
        <v>1</v>
      </c>
      <c r="N210" s="90">
        <v>1</v>
      </c>
      <c r="O210" s="90">
        <v>1</v>
      </c>
      <c r="P210" s="90">
        <v>1</v>
      </c>
      <c r="S210" s="90"/>
      <c r="U210" s="87" t="s">
        <v>29</v>
      </c>
      <c r="V210" s="88">
        <v>2.8333333333333335</v>
      </c>
      <c r="W210" s="88">
        <v>3</v>
      </c>
      <c r="X210" s="88">
        <v>3</v>
      </c>
      <c r="Y210" s="88">
        <v>2.9565217391304346</v>
      </c>
      <c r="Z210" s="88">
        <v>1.0769230769230769</v>
      </c>
    </row>
    <row r="214" spans="1:26" x14ac:dyDescent="0.35">
      <c r="A214" t="s">
        <v>83</v>
      </c>
    </row>
    <row r="215" spans="1:26" x14ac:dyDescent="0.35">
      <c r="A215" s="89" t="s">
        <v>106</v>
      </c>
      <c r="B215" s="89" t="s">
        <v>87</v>
      </c>
      <c r="K215" s="89" t="s">
        <v>106</v>
      </c>
      <c r="L215" s="89" t="s">
        <v>88</v>
      </c>
      <c r="U215" s="89" t="s">
        <v>55</v>
      </c>
      <c r="V215" s="89" t="s">
        <v>88</v>
      </c>
    </row>
    <row r="216" spans="1:26" x14ac:dyDescent="0.35">
      <c r="A216" s="89" t="s">
        <v>88</v>
      </c>
      <c r="B216">
        <v>2019</v>
      </c>
      <c r="C216">
        <v>2020</v>
      </c>
      <c r="D216">
        <v>2021</v>
      </c>
      <c r="E216">
        <v>2022</v>
      </c>
      <c r="F216">
        <v>2023</v>
      </c>
      <c r="K216" s="89" t="s">
        <v>87</v>
      </c>
      <c r="L216">
        <v>2019</v>
      </c>
      <c r="M216">
        <v>2020</v>
      </c>
      <c r="N216">
        <v>2021</v>
      </c>
      <c r="O216">
        <v>2022</v>
      </c>
      <c r="P216">
        <v>2023</v>
      </c>
      <c r="U216" s="89" t="s">
        <v>87</v>
      </c>
      <c r="V216">
        <v>2019</v>
      </c>
      <c r="W216">
        <v>2020</v>
      </c>
      <c r="X216">
        <v>2021</v>
      </c>
      <c r="Y216">
        <v>2022</v>
      </c>
      <c r="Z216">
        <v>2023</v>
      </c>
    </row>
    <row r="217" spans="1:26" x14ac:dyDescent="0.35">
      <c r="A217" s="87">
        <v>1</v>
      </c>
      <c r="B217">
        <v>2</v>
      </c>
      <c r="F217">
        <v>10</v>
      </c>
      <c r="K217" s="87">
        <v>1</v>
      </c>
      <c r="L217" s="90">
        <v>0.16666666666666666</v>
      </c>
      <c r="M217" s="90">
        <v>0</v>
      </c>
      <c r="N217" s="90">
        <v>0</v>
      </c>
      <c r="O217" s="90">
        <v>0</v>
      </c>
      <c r="P217" s="90">
        <v>0.76923076923076927</v>
      </c>
      <c r="S217" s="90"/>
      <c r="U217" s="87">
        <v>1</v>
      </c>
      <c r="V217" s="88">
        <v>1</v>
      </c>
      <c r="W217" s="88"/>
      <c r="X217" s="88"/>
      <c r="Y217" s="88"/>
      <c r="Z217" s="88">
        <v>1</v>
      </c>
    </row>
    <row r="218" spans="1:26" x14ac:dyDescent="0.35">
      <c r="A218" s="87">
        <v>2</v>
      </c>
      <c r="C218">
        <v>1</v>
      </c>
      <c r="E218">
        <v>2</v>
      </c>
      <c r="F218">
        <v>2</v>
      </c>
      <c r="K218" s="87">
        <v>2</v>
      </c>
      <c r="L218" s="90">
        <v>0</v>
      </c>
      <c r="M218" s="90">
        <v>7.1428571428571425E-2</v>
      </c>
      <c r="N218" s="90">
        <v>0</v>
      </c>
      <c r="O218" s="90">
        <v>8.6956521739130432E-2</v>
      </c>
      <c r="P218" s="90">
        <v>0.15384615384615385</v>
      </c>
      <c r="S218" s="90"/>
      <c r="U218" s="87">
        <v>2</v>
      </c>
      <c r="V218" s="88"/>
      <c r="W218" s="88">
        <v>2</v>
      </c>
      <c r="X218" s="88"/>
      <c r="Y218" s="88">
        <v>2</v>
      </c>
      <c r="Z218" s="88">
        <v>2</v>
      </c>
    </row>
    <row r="219" spans="1:26" x14ac:dyDescent="0.35">
      <c r="A219" s="87">
        <v>3</v>
      </c>
      <c r="B219">
        <v>10</v>
      </c>
      <c r="C219">
        <v>13</v>
      </c>
      <c r="D219">
        <v>11</v>
      </c>
      <c r="E219">
        <v>21</v>
      </c>
      <c r="F219">
        <v>1</v>
      </c>
      <c r="K219" s="87">
        <v>3</v>
      </c>
      <c r="L219" s="90">
        <v>0.83333333333333337</v>
      </c>
      <c r="M219" s="90">
        <v>0.9285714285714286</v>
      </c>
      <c r="N219" s="90">
        <v>1</v>
      </c>
      <c r="O219" s="90">
        <v>0.91304347826086951</v>
      </c>
      <c r="P219" s="90">
        <v>7.6923076923076927E-2</v>
      </c>
      <c r="S219" s="90"/>
      <c r="U219" s="87">
        <v>3</v>
      </c>
      <c r="V219" s="88">
        <v>3</v>
      </c>
      <c r="W219" s="88">
        <v>3</v>
      </c>
      <c r="X219" s="88">
        <v>3</v>
      </c>
      <c r="Y219" s="88">
        <v>3</v>
      </c>
      <c r="Z219" s="88">
        <v>3</v>
      </c>
    </row>
    <row r="220" spans="1:26" x14ac:dyDescent="0.35">
      <c r="A220" s="87" t="s">
        <v>54</v>
      </c>
      <c r="K220" s="87" t="s">
        <v>54</v>
      </c>
      <c r="L220" s="90">
        <v>0</v>
      </c>
      <c r="M220" s="90">
        <v>0</v>
      </c>
      <c r="N220" s="90">
        <v>0</v>
      </c>
      <c r="O220" s="90">
        <v>0</v>
      </c>
      <c r="P220" s="90">
        <v>0</v>
      </c>
      <c r="S220" s="90"/>
      <c r="U220" s="87" t="s">
        <v>54</v>
      </c>
      <c r="V220" s="88"/>
      <c r="W220" s="88"/>
      <c r="X220" s="88"/>
      <c r="Y220" s="88"/>
      <c r="Z220" s="88"/>
    </row>
    <row r="221" spans="1:26" x14ac:dyDescent="0.35">
      <c r="A221" s="87" t="s">
        <v>29</v>
      </c>
      <c r="B221">
        <v>12</v>
      </c>
      <c r="C221">
        <v>14</v>
      </c>
      <c r="D221">
        <v>11</v>
      </c>
      <c r="E221">
        <v>23</v>
      </c>
      <c r="F221">
        <v>13</v>
      </c>
      <c r="K221" s="87" t="s">
        <v>29</v>
      </c>
      <c r="L221" s="90">
        <v>1</v>
      </c>
      <c r="M221" s="90">
        <v>1</v>
      </c>
      <c r="N221" s="90">
        <v>1</v>
      </c>
      <c r="O221" s="90">
        <v>1</v>
      </c>
      <c r="P221" s="90">
        <v>1</v>
      </c>
      <c r="S221" s="90"/>
      <c r="U221" s="87" t="s">
        <v>29</v>
      </c>
      <c r="V221" s="88">
        <v>2.6666666666666665</v>
      </c>
      <c r="W221" s="88">
        <v>2.9285714285714284</v>
      </c>
      <c r="X221" s="88">
        <v>3</v>
      </c>
      <c r="Y221" s="88">
        <v>2.9130434782608696</v>
      </c>
      <c r="Z221" s="88">
        <v>1.3076923076923077</v>
      </c>
    </row>
    <row r="225" spans="1:26" x14ac:dyDescent="0.35">
      <c r="A225" t="s">
        <v>84</v>
      </c>
    </row>
    <row r="226" spans="1:26" x14ac:dyDescent="0.35">
      <c r="A226" s="89" t="s">
        <v>107</v>
      </c>
      <c r="B226" s="89" t="s">
        <v>87</v>
      </c>
      <c r="K226" s="89" t="s">
        <v>107</v>
      </c>
      <c r="L226" s="89" t="s">
        <v>88</v>
      </c>
      <c r="U226" s="89" t="s">
        <v>44</v>
      </c>
      <c r="V226" s="89" t="s">
        <v>88</v>
      </c>
    </row>
    <row r="227" spans="1:26" x14ac:dyDescent="0.35">
      <c r="A227" s="89" t="s">
        <v>88</v>
      </c>
      <c r="B227">
        <v>2019</v>
      </c>
      <c r="C227">
        <v>2020</v>
      </c>
      <c r="D227">
        <v>2021</v>
      </c>
      <c r="E227">
        <v>2022</v>
      </c>
      <c r="F227">
        <v>2023</v>
      </c>
      <c r="K227" s="89" t="s">
        <v>87</v>
      </c>
      <c r="L227">
        <v>2019</v>
      </c>
      <c r="M227">
        <v>2020</v>
      </c>
      <c r="N227">
        <v>2021</v>
      </c>
      <c r="O227">
        <v>2022</v>
      </c>
      <c r="P227">
        <v>2023</v>
      </c>
      <c r="U227" s="89" t="s">
        <v>87</v>
      </c>
      <c r="V227">
        <v>2019</v>
      </c>
      <c r="W227">
        <v>2020</v>
      </c>
      <c r="X227">
        <v>2021</v>
      </c>
      <c r="Y227">
        <v>2022</v>
      </c>
      <c r="Z227">
        <v>2023</v>
      </c>
    </row>
    <row r="228" spans="1:26" x14ac:dyDescent="0.35">
      <c r="A228" s="87">
        <v>1</v>
      </c>
      <c r="F228">
        <v>12</v>
      </c>
      <c r="K228" s="87">
        <v>1</v>
      </c>
      <c r="L228" s="90">
        <v>0</v>
      </c>
      <c r="M228" s="90">
        <v>0</v>
      </c>
      <c r="N228" s="90">
        <v>0</v>
      </c>
      <c r="O228" s="90">
        <v>0</v>
      </c>
      <c r="P228" s="90">
        <v>0.92307692307692313</v>
      </c>
      <c r="S228" s="90"/>
      <c r="U228" s="87">
        <v>1</v>
      </c>
      <c r="V228" s="88"/>
      <c r="W228" s="88"/>
      <c r="X228" s="88"/>
      <c r="Y228" s="88"/>
      <c r="Z228" s="88">
        <v>1</v>
      </c>
    </row>
    <row r="229" spans="1:26" x14ac:dyDescent="0.35">
      <c r="A229" s="87">
        <v>2</v>
      </c>
      <c r="B229">
        <v>1</v>
      </c>
      <c r="E229">
        <v>3</v>
      </c>
      <c r="F229">
        <v>1</v>
      </c>
      <c r="K229" s="87">
        <v>2</v>
      </c>
      <c r="L229" s="90">
        <v>8.3333333333333329E-2</v>
      </c>
      <c r="M229" s="90">
        <v>0</v>
      </c>
      <c r="N229" s="90">
        <v>0</v>
      </c>
      <c r="O229" s="90">
        <v>0.13043478260869565</v>
      </c>
      <c r="P229" s="90">
        <v>7.6923076923076927E-2</v>
      </c>
      <c r="S229" s="90"/>
      <c r="U229" s="87">
        <v>2</v>
      </c>
      <c r="V229" s="88">
        <v>2</v>
      </c>
      <c r="W229" s="88"/>
      <c r="X229" s="88"/>
      <c r="Y229" s="88">
        <v>2</v>
      </c>
      <c r="Z229" s="88">
        <v>2</v>
      </c>
    </row>
    <row r="230" spans="1:26" x14ac:dyDescent="0.35">
      <c r="A230" s="87">
        <v>3</v>
      </c>
      <c r="B230">
        <v>11</v>
      </c>
      <c r="C230">
        <v>15</v>
      </c>
      <c r="D230">
        <v>11</v>
      </c>
      <c r="E230">
        <v>20</v>
      </c>
      <c r="K230" s="87">
        <v>3</v>
      </c>
      <c r="L230" s="90">
        <v>0.91666666666666663</v>
      </c>
      <c r="M230" s="90">
        <v>1</v>
      </c>
      <c r="N230" s="90">
        <v>1</v>
      </c>
      <c r="O230" s="90">
        <v>0.86956521739130432</v>
      </c>
      <c r="P230" s="90">
        <v>0</v>
      </c>
      <c r="S230" s="90"/>
      <c r="U230" s="87">
        <v>3</v>
      </c>
      <c r="V230" s="88">
        <v>3</v>
      </c>
      <c r="W230" s="88">
        <v>3</v>
      </c>
      <c r="X230" s="88">
        <v>3</v>
      </c>
      <c r="Y230" s="88">
        <v>3</v>
      </c>
      <c r="Z230" s="88"/>
    </row>
    <row r="231" spans="1:26" x14ac:dyDescent="0.35">
      <c r="A231" s="87" t="s">
        <v>54</v>
      </c>
      <c r="K231" s="87" t="s">
        <v>54</v>
      </c>
      <c r="L231" s="90">
        <v>0</v>
      </c>
      <c r="M231" s="90">
        <v>0</v>
      </c>
      <c r="N231" s="90">
        <v>0</v>
      </c>
      <c r="O231" s="90">
        <v>0</v>
      </c>
      <c r="P231" s="90">
        <v>0</v>
      </c>
      <c r="S231" s="90"/>
      <c r="U231" s="87" t="s">
        <v>54</v>
      </c>
      <c r="V231" s="88"/>
      <c r="W231" s="88"/>
      <c r="X231" s="88"/>
      <c r="Y231" s="88"/>
      <c r="Z231" s="88"/>
    </row>
    <row r="232" spans="1:26" x14ac:dyDescent="0.35">
      <c r="A232" s="87" t="s">
        <v>29</v>
      </c>
      <c r="B232">
        <v>12</v>
      </c>
      <c r="C232">
        <v>15</v>
      </c>
      <c r="D232">
        <v>11</v>
      </c>
      <c r="E232">
        <v>23</v>
      </c>
      <c r="F232">
        <v>13</v>
      </c>
      <c r="K232" s="87" t="s">
        <v>29</v>
      </c>
      <c r="L232" s="90">
        <v>1</v>
      </c>
      <c r="M232" s="90">
        <v>1</v>
      </c>
      <c r="N232" s="90">
        <v>1</v>
      </c>
      <c r="O232" s="90">
        <v>1</v>
      </c>
      <c r="P232" s="90">
        <v>1</v>
      </c>
      <c r="S232" s="90"/>
      <c r="U232" s="87" t="s">
        <v>29</v>
      </c>
      <c r="V232" s="88">
        <v>2.9166666666666665</v>
      </c>
      <c r="W232" s="88">
        <v>3</v>
      </c>
      <c r="X232" s="88">
        <v>3</v>
      </c>
      <c r="Y232" s="88">
        <v>2.8695652173913042</v>
      </c>
      <c r="Z232" s="88">
        <v>1.0769230769230769</v>
      </c>
    </row>
    <row r="236" spans="1:26" x14ac:dyDescent="0.35">
      <c r="A236" t="s">
        <v>85</v>
      </c>
    </row>
    <row r="237" spans="1:26" x14ac:dyDescent="0.35">
      <c r="A237" s="89" t="s">
        <v>108</v>
      </c>
      <c r="B237" s="89" t="s">
        <v>87</v>
      </c>
      <c r="K237" s="89" t="s">
        <v>108</v>
      </c>
      <c r="L237" s="89" t="s">
        <v>88</v>
      </c>
      <c r="U237" s="89" t="s">
        <v>45</v>
      </c>
      <c r="V237" s="89" t="s">
        <v>88</v>
      </c>
    </row>
    <row r="238" spans="1:26" x14ac:dyDescent="0.35">
      <c r="A238" s="89" t="s">
        <v>88</v>
      </c>
      <c r="B238">
        <v>2019</v>
      </c>
      <c r="C238">
        <v>2020</v>
      </c>
      <c r="D238">
        <v>2021</v>
      </c>
      <c r="E238">
        <v>2022</v>
      </c>
      <c r="F238">
        <v>2023</v>
      </c>
      <c r="K238" s="89" t="s">
        <v>87</v>
      </c>
      <c r="L238">
        <v>2019</v>
      </c>
      <c r="M238">
        <v>2020</v>
      </c>
      <c r="N238">
        <v>2021</v>
      </c>
      <c r="O238">
        <v>2022</v>
      </c>
      <c r="P238">
        <v>2023</v>
      </c>
      <c r="U238" s="89" t="s">
        <v>87</v>
      </c>
      <c r="V238">
        <v>2019</v>
      </c>
      <c r="W238">
        <v>2020</v>
      </c>
      <c r="X238">
        <v>2021</v>
      </c>
      <c r="Y238">
        <v>2022</v>
      </c>
      <c r="Z238">
        <v>2023</v>
      </c>
    </row>
    <row r="239" spans="1:26" x14ac:dyDescent="0.35">
      <c r="A239" s="87">
        <v>1</v>
      </c>
      <c r="E239">
        <v>1</v>
      </c>
      <c r="F239">
        <v>8</v>
      </c>
      <c r="K239" s="87">
        <v>1</v>
      </c>
      <c r="L239" s="90">
        <v>0</v>
      </c>
      <c r="M239" s="90">
        <v>0</v>
      </c>
      <c r="N239" s="90">
        <v>0</v>
      </c>
      <c r="O239" s="90">
        <v>4.3478260869565216E-2</v>
      </c>
      <c r="P239" s="90">
        <v>0.61538461538461542</v>
      </c>
      <c r="S239" s="90"/>
      <c r="U239" s="87">
        <v>1</v>
      </c>
      <c r="V239" s="88"/>
      <c r="W239" s="88"/>
      <c r="X239" s="88"/>
      <c r="Y239" s="88">
        <v>1</v>
      </c>
      <c r="Z239" s="88">
        <v>1</v>
      </c>
    </row>
    <row r="240" spans="1:26" x14ac:dyDescent="0.35">
      <c r="A240" s="87">
        <v>2</v>
      </c>
      <c r="C240">
        <v>2</v>
      </c>
      <c r="D240">
        <v>1</v>
      </c>
      <c r="E240">
        <v>5</v>
      </c>
      <c r="F240">
        <v>2</v>
      </c>
      <c r="K240" s="87">
        <v>2</v>
      </c>
      <c r="L240" s="90">
        <v>0</v>
      </c>
      <c r="M240" s="90">
        <v>0.14285714285714285</v>
      </c>
      <c r="N240" s="90">
        <v>9.0909090909090912E-2</v>
      </c>
      <c r="O240" s="90">
        <v>0.21739130434782608</v>
      </c>
      <c r="P240" s="90">
        <v>0.15384615384615385</v>
      </c>
      <c r="S240" s="90"/>
      <c r="U240" s="87">
        <v>2</v>
      </c>
      <c r="V240" s="88"/>
      <c r="W240" s="88">
        <v>2</v>
      </c>
      <c r="X240" s="88">
        <v>2</v>
      </c>
      <c r="Y240" s="88">
        <v>2</v>
      </c>
      <c r="Z240" s="88">
        <v>2</v>
      </c>
    </row>
    <row r="241" spans="1:26" x14ac:dyDescent="0.35">
      <c r="A241" s="87">
        <v>3</v>
      </c>
      <c r="B241">
        <v>12</v>
      </c>
      <c r="C241">
        <v>12</v>
      </c>
      <c r="D241">
        <v>10</v>
      </c>
      <c r="E241">
        <v>17</v>
      </c>
      <c r="F241">
        <v>3</v>
      </c>
      <c r="K241" s="87">
        <v>3</v>
      </c>
      <c r="L241" s="90">
        <v>1</v>
      </c>
      <c r="M241" s="90">
        <v>0.8571428571428571</v>
      </c>
      <c r="N241" s="90">
        <v>0.90909090909090906</v>
      </c>
      <c r="O241" s="90">
        <v>0.73913043478260865</v>
      </c>
      <c r="P241" s="90">
        <v>0.23076923076923078</v>
      </c>
      <c r="S241" s="90"/>
      <c r="U241" s="87">
        <v>3</v>
      </c>
      <c r="V241" s="88">
        <v>3</v>
      </c>
      <c r="W241" s="88">
        <v>3</v>
      </c>
      <c r="X241" s="88">
        <v>3</v>
      </c>
      <c r="Y241" s="88">
        <v>3</v>
      </c>
      <c r="Z241" s="88">
        <v>3</v>
      </c>
    </row>
    <row r="242" spans="1:26" x14ac:dyDescent="0.35">
      <c r="A242" s="87" t="s">
        <v>54</v>
      </c>
      <c r="K242" s="87" t="s">
        <v>54</v>
      </c>
      <c r="L242" s="90">
        <v>0</v>
      </c>
      <c r="M242" s="90">
        <v>0</v>
      </c>
      <c r="N242" s="90">
        <v>0</v>
      </c>
      <c r="O242" s="90">
        <v>0</v>
      </c>
      <c r="P242" s="90">
        <v>0</v>
      </c>
      <c r="S242" s="90"/>
      <c r="U242" s="87" t="s">
        <v>54</v>
      </c>
      <c r="V242" s="88"/>
      <c r="W242" s="88"/>
      <c r="X242" s="88"/>
      <c r="Y242" s="88"/>
      <c r="Z242" s="88"/>
    </row>
    <row r="243" spans="1:26" x14ac:dyDescent="0.35">
      <c r="A243" s="87" t="s">
        <v>29</v>
      </c>
      <c r="B243">
        <v>12</v>
      </c>
      <c r="C243">
        <v>14</v>
      </c>
      <c r="D243">
        <v>11</v>
      </c>
      <c r="E243">
        <v>23</v>
      </c>
      <c r="F243">
        <v>13</v>
      </c>
      <c r="K243" s="87" t="s">
        <v>29</v>
      </c>
      <c r="L243" s="90">
        <v>1</v>
      </c>
      <c r="M243" s="90">
        <v>1</v>
      </c>
      <c r="N243" s="90">
        <v>1</v>
      </c>
      <c r="O243" s="90">
        <v>1</v>
      </c>
      <c r="P243" s="90">
        <v>1</v>
      </c>
      <c r="S243" s="90"/>
      <c r="U243" s="87" t="s">
        <v>29</v>
      </c>
      <c r="V243" s="88">
        <v>3</v>
      </c>
      <c r="W243" s="88">
        <v>2.8571428571428572</v>
      </c>
      <c r="X243" s="88">
        <v>2.9090909090909092</v>
      </c>
      <c r="Y243" s="88">
        <v>2.6956521739130435</v>
      </c>
      <c r="Z243" s="88">
        <v>1.6153846153846154</v>
      </c>
    </row>
    <row r="247" spans="1:26" x14ac:dyDescent="0.35">
      <c r="A247" t="s">
        <v>86</v>
      </c>
    </row>
    <row r="248" spans="1:26" x14ac:dyDescent="0.35">
      <c r="A248" s="89" t="s">
        <v>109</v>
      </c>
      <c r="B248" s="89" t="s">
        <v>87</v>
      </c>
      <c r="K248" s="89" t="s">
        <v>109</v>
      </c>
      <c r="L248" s="89" t="s">
        <v>88</v>
      </c>
      <c r="U248" s="89" t="s">
        <v>57</v>
      </c>
      <c r="V248" s="89" t="s">
        <v>88</v>
      </c>
    </row>
    <row r="249" spans="1:26" x14ac:dyDescent="0.35">
      <c r="A249" s="89" t="s">
        <v>88</v>
      </c>
      <c r="B249">
        <v>2019</v>
      </c>
      <c r="C249">
        <v>2020</v>
      </c>
      <c r="D249">
        <v>2021</v>
      </c>
      <c r="E249">
        <v>2022</v>
      </c>
      <c r="F249">
        <v>2023</v>
      </c>
      <c r="K249" s="89" t="s">
        <v>87</v>
      </c>
      <c r="L249">
        <v>2019</v>
      </c>
      <c r="M249">
        <v>2020</v>
      </c>
      <c r="N249">
        <v>2021</v>
      </c>
      <c r="O249">
        <v>2022</v>
      </c>
      <c r="P249">
        <v>2023</v>
      </c>
      <c r="U249" s="89" t="s">
        <v>87</v>
      </c>
      <c r="V249">
        <v>2019</v>
      </c>
      <c r="W249">
        <v>2020</v>
      </c>
      <c r="X249">
        <v>2021</v>
      </c>
      <c r="Y249">
        <v>2022</v>
      </c>
      <c r="Z249">
        <v>2023</v>
      </c>
    </row>
    <row r="250" spans="1:26" x14ac:dyDescent="0.35">
      <c r="A250" s="87">
        <v>1</v>
      </c>
      <c r="F250">
        <v>11</v>
      </c>
      <c r="K250" s="87">
        <v>1</v>
      </c>
      <c r="L250" s="90">
        <v>0</v>
      </c>
      <c r="M250" s="90">
        <v>0</v>
      </c>
      <c r="N250" s="90">
        <v>0</v>
      </c>
      <c r="O250" s="90">
        <v>0</v>
      </c>
      <c r="P250" s="90">
        <v>0.84615384615384615</v>
      </c>
      <c r="S250" s="90"/>
      <c r="U250" s="87">
        <v>1</v>
      </c>
      <c r="V250" s="88"/>
      <c r="W250" s="88"/>
      <c r="X250" s="88"/>
      <c r="Y250" s="88"/>
      <c r="Z250" s="88">
        <v>1</v>
      </c>
    </row>
    <row r="251" spans="1:26" x14ac:dyDescent="0.35">
      <c r="A251" s="87">
        <v>2</v>
      </c>
      <c r="B251">
        <v>1</v>
      </c>
      <c r="E251">
        <v>3</v>
      </c>
      <c r="F251">
        <v>1</v>
      </c>
      <c r="K251" s="87">
        <v>2</v>
      </c>
      <c r="L251" s="90">
        <v>8.3333333333333329E-2</v>
      </c>
      <c r="M251" s="90">
        <v>0</v>
      </c>
      <c r="N251" s="90">
        <v>0</v>
      </c>
      <c r="O251" s="90">
        <v>0.13636363636363635</v>
      </c>
      <c r="P251" s="90">
        <v>7.6923076923076927E-2</v>
      </c>
      <c r="S251" s="90"/>
      <c r="U251" s="87">
        <v>2</v>
      </c>
      <c r="V251" s="88">
        <v>2</v>
      </c>
      <c r="W251" s="88"/>
      <c r="X251" s="88"/>
      <c r="Y251" s="88">
        <v>2</v>
      </c>
      <c r="Z251" s="88">
        <v>2</v>
      </c>
    </row>
    <row r="252" spans="1:26" x14ac:dyDescent="0.35">
      <c r="A252" s="87">
        <v>3</v>
      </c>
      <c r="B252">
        <v>11</v>
      </c>
      <c r="C252">
        <v>14</v>
      </c>
      <c r="D252">
        <v>11</v>
      </c>
      <c r="E252">
        <v>19</v>
      </c>
      <c r="F252">
        <v>1</v>
      </c>
      <c r="K252" s="87">
        <v>3</v>
      </c>
      <c r="L252" s="90">
        <v>0.91666666666666663</v>
      </c>
      <c r="M252" s="90">
        <v>1</v>
      </c>
      <c r="N252" s="90">
        <v>1</v>
      </c>
      <c r="O252" s="90">
        <v>0.86363636363636365</v>
      </c>
      <c r="P252" s="90">
        <v>7.6923076923076927E-2</v>
      </c>
      <c r="S252" s="90"/>
      <c r="U252" s="87">
        <v>3</v>
      </c>
      <c r="V252" s="88">
        <v>3</v>
      </c>
      <c r="W252" s="88">
        <v>3</v>
      </c>
      <c r="X252" s="88">
        <v>3</v>
      </c>
      <c r="Y252" s="88">
        <v>3</v>
      </c>
      <c r="Z252" s="88">
        <v>3</v>
      </c>
    </row>
    <row r="253" spans="1:26" x14ac:dyDescent="0.35">
      <c r="A253" s="87" t="s">
        <v>54</v>
      </c>
      <c r="K253" s="87" t="s">
        <v>54</v>
      </c>
      <c r="L253" s="90">
        <v>0</v>
      </c>
      <c r="M253" s="90">
        <v>0</v>
      </c>
      <c r="N253" s="90">
        <v>0</v>
      </c>
      <c r="O253" s="90">
        <v>0</v>
      </c>
      <c r="P253" s="90">
        <v>0</v>
      </c>
      <c r="S253" s="90"/>
      <c r="U253" s="87" t="s">
        <v>54</v>
      </c>
      <c r="V253" s="88"/>
      <c r="W253" s="88"/>
      <c r="X253" s="88"/>
      <c r="Y253" s="88"/>
      <c r="Z253" s="88"/>
    </row>
    <row r="254" spans="1:26" x14ac:dyDescent="0.35">
      <c r="A254" s="87" t="s">
        <v>29</v>
      </c>
      <c r="B254">
        <v>12</v>
      </c>
      <c r="C254">
        <v>14</v>
      </c>
      <c r="D254">
        <v>11</v>
      </c>
      <c r="E254">
        <v>22</v>
      </c>
      <c r="F254">
        <v>13</v>
      </c>
      <c r="K254" s="87" t="s">
        <v>29</v>
      </c>
      <c r="L254" s="90">
        <v>1</v>
      </c>
      <c r="M254" s="90">
        <v>1</v>
      </c>
      <c r="N254" s="90">
        <v>1</v>
      </c>
      <c r="O254" s="90">
        <v>1</v>
      </c>
      <c r="P254" s="90">
        <v>1</v>
      </c>
      <c r="S254" s="90"/>
      <c r="U254" s="87" t="s">
        <v>29</v>
      </c>
      <c r="V254" s="88">
        <v>2.9166666666666665</v>
      </c>
      <c r="W254" s="88">
        <v>3</v>
      </c>
      <c r="X254" s="88">
        <v>3</v>
      </c>
      <c r="Y254" s="88">
        <v>2.8636363636363638</v>
      </c>
      <c r="Z254" s="88">
        <v>1.2307692307692308</v>
      </c>
    </row>
    <row r="257" spans="1:26" x14ac:dyDescent="0.35">
      <c r="A257" t="s">
        <v>198</v>
      </c>
    </row>
    <row r="258" spans="1:26" x14ac:dyDescent="0.35">
      <c r="A258" s="89" t="s">
        <v>143</v>
      </c>
      <c r="B258" s="89" t="s">
        <v>87</v>
      </c>
      <c r="K258" s="89" t="s">
        <v>143</v>
      </c>
      <c r="L258" s="89" t="s">
        <v>88</v>
      </c>
      <c r="U258" s="89" t="s">
        <v>145</v>
      </c>
      <c r="V258" s="89" t="s">
        <v>88</v>
      </c>
    </row>
    <row r="259" spans="1:26" x14ac:dyDescent="0.35">
      <c r="A259" s="89" t="s">
        <v>88</v>
      </c>
      <c r="B259">
        <v>2019</v>
      </c>
      <c r="C259">
        <v>2020</v>
      </c>
      <c r="D259">
        <v>2021</v>
      </c>
      <c r="E259">
        <v>2022</v>
      </c>
      <c r="F259">
        <v>2023</v>
      </c>
      <c r="K259" s="89" t="s">
        <v>87</v>
      </c>
      <c r="L259">
        <v>2019</v>
      </c>
      <c r="M259">
        <v>2020</v>
      </c>
      <c r="N259">
        <v>2021</v>
      </c>
      <c r="O259">
        <v>2022</v>
      </c>
      <c r="P259">
        <v>2023</v>
      </c>
      <c r="U259" s="89" t="s">
        <v>87</v>
      </c>
      <c r="V259">
        <v>2019</v>
      </c>
      <c r="W259">
        <v>2020</v>
      </c>
      <c r="X259">
        <v>2021</v>
      </c>
      <c r="Y259">
        <v>2022</v>
      </c>
      <c r="Z259">
        <v>2023</v>
      </c>
    </row>
    <row r="260" spans="1:26" x14ac:dyDescent="0.35">
      <c r="A260" s="87">
        <v>1</v>
      </c>
      <c r="E260">
        <v>4</v>
      </c>
      <c r="K260" s="87">
        <v>1</v>
      </c>
      <c r="L260" s="90"/>
      <c r="M260" s="90"/>
      <c r="N260" s="90"/>
      <c r="O260" s="90">
        <v>0.13333333333333333</v>
      </c>
      <c r="P260" s="90"/>
      <c r="U260" s="87">
        <v>1</v>
      </c>
      <c r="V260" s="88"/>
      <c r="W260" s="88"/>
      <c r="X260" s="88"/>
      <c r="Y260" s="88">
        <v>1</v>
      </c>
      <c r="Z260" s="88"/>
    </row>
    <row r="261" spans="1:26" x14ac:dyDescent="0.35">
      <c r="A261" s="87">
        <v>2</v>
      </c>
      <c r="E261">
        <v>9</v>
      </c>
      <c r="K261" s="87">
        <v>2</v>
      </c>
      <c r="L261" s="90"/>
      <c r="M261" s="90"/>
      <c r="N261" s="90"/>
      <c r="O261" s="90">
        <v>0.3</v>
      </c>
      <c r="P261" s="90"/>
      <c r="U261" s="87">
        <v>2</v>
      </c>
      <c r="V261" s="88"/>
      <c r="W261" s="88"/>
      <c r="X261" s="88"/>
      <c r="Y261" s="88">
        <v>2</v>
      </c>
      <c r="Z261" s="88"/>
    </row>
    <row r="262" spans="1:26" x14ac:dyDescent="0.35">
      <c r="A262" s="87">
        <v>3</v>
      </c>
      <c r="E262">
        <v>17</v>
      </c>
      <c r="K262" s="87">
        <v>3</v>
      </c>
      <c r="L262" s="90"/>
      <c r="M262" s="90"/>
      <c r="N262" s="90"/>
      <c r="O262" s="90">
        <v>0.56666666666666665</v>
      </c>
      <c r="P262" s="90"/>
      <c r="U262" s="87">
        <v>3</v>
      </c>
      <c r="V262" s="88"/>
      <c r="W262" s="88"/>
      <c r="X262" s="88"/>
      <c r="Y262" s="88">
        <v>3</v>
      </c>
      <c r="Z262" s="88"/>
    </row>
    <row r="263" spans="1:26" x14ac:dyDescent="0.35">
      <c r="A263" s="87" t="s">
        <v>54</v>
      </c>
      <c r="K263" s="87" t="s">
        <v>54</v>
      </c>
      <c r="L263" s="90"/>
      <c r="M263" s="90"/>
      <c r="N263" s="90"/>
      <c r="O263" s="90">
        <v>0</v>
      </c>
      <c r="P263" s="90"/>
      <c r="U263" s="87" t="s">
        <v>54</v>
      </c>
      <c r="V263" s="88"/>
      <c r="W263" s="88"/>
      <c r="X263" s="88"/>
      <c r="Y263" s="88"/>
      <c r="Z263" s="88"/>
    </row>
    <row r="264" spans="1:26" x14ac:dyDescent="0.35">
      <c r="A264" s="87" t="s">
        <v>29</v>
      </c>
      <c r="E264">
        <v>30</v>
      </c>
      <c r="K264" s="87" t="s">
        <v>29</v>
      </c>
      <c r="L264" s="90"/>
      <c r="M264" s="90"/>
      <c r="N264" s="90"/>
      <c r="O264" s="90">
        <v>1</v>
      </c>
      <c r="P264" s="90"/>
      <c r="U264" s="87" t="s">
        <v>29</v>
      </c>
      <c r="V264" s="88"/>
      <c r="W264" s="88"/>
      <c r="X264" s="88"/>
      <c r="Y264" s="88">
        <v>2.4333333333333331</v>
      </c>
      <c r="Z264" s="88"/>
    </row>
    <row r="268" spans="1:26" x14ac:dyDescent="0.35">
      <c r="A268" t="s">
        <v>199</v>
      </c>
    </row>
    <row r="269" spans="1:26" x14ac:dyDescent="0.35">
      <c r="A269" s="89" t="s">
        <v>144</v>
      </c>
      <c r="B269" s="89" t="s">
        <v>87</v>
      </c>
      <c r="K269" s="89" t="s">
        <v>144</v>
      </c>
      <c r="L269" s="89" t="s">
        <v>88</v>
      </c>
      <c r="U269" s="89" t="s">
        <v>146</v>
      </c>
      <c r="V269" s="89" t="s">
        <v>88</v>
      </c>
    </row>
    <row r="270" spans="1:26" x14ac:dyDescent="0.35">
      <c r="A270" s="89" t="s">
        <v>88</v>
      </c>
      <c r="B270">
        <v>2019</v>
      </c>
      <c r="C270">
        <v>2020</v>
      </c>
      <c r="D270">
        <v>2021</v>
      </c>
      <c r="E270">
        <v>2022</v>
      </c>
      <c r="F270">
        <v>2023</v>
      </c>
      <c r="K270" s="89" t="s">
        <v>87</v>
      </c>
      <c r="L270">
        <v>2019</v>
      </c>
      <c r="M270">
        <v>2020</v>
      </c>
      <c r="N270">
        <v>2021</v>
      </c>
      <c r="O270">
        <v>2022</v>
      </c>
      <c r="P270">
        <v>2023</v>
      </c>
      <c r="U270" s="89" t="s">
        <v>87</v>
      </c>
      <c r="V270">
        <v>2019</v>
      </c>
      <c r="W270">
        <v>2020</v>
      </c>
      <c r="X270">
        <v>2021</v>
      </c>
      <c r="Y270">
        <v>2022</v>
      </c>
      <c r="Z270">
        <v>2023</v>
      </c>
    </row>
    <row r="271" spans="1:26" x14ac:dyDescent="0.35">
      <c r="A271" s="87">
        <v>1</v>
      </c>
      <c r="E271">
        <v>14</v>
      </c>
      <c r="K271" s="87">
        <v>1</v>
      </c>
      <c r="L271" s="90"/>
      <c r="M271" s="90"/>
      <c r="N271" s="90"/>
      <c r="O271" s="90">
        <v>0.46666666666666667</v>
      </c>
      <c r="P271" s="90"/>
      <c r="U271" s="87">
        <v>1</v>
      </c>
      <c r="V271" s="88"/>
      <c r="W271" s="88"/>
      <c r="X271" s="88"/>
      <c r="Y271" s="88">
        <v>1</v>
      </c>
      <c r="Z271" s="88"/>
    </row>
    <row r="272" spans="1:26" x14ac:dyDescent="0.35">
      <c r="A272" s="87">
        <v>2</v>
      </c>
      <c r="E272">
        <v>16</v>
      </c>
      <c r="K272" s="87">
        <v>2</v>
      </c>
      <c r="L272" s="90"/>
      <c r="M272" s="90"/>
      <c r="N272" s="90"/>
      <c r="O272" s="90">
        <v>0.53333333333333333</v>
      </c>
      <c r="P272" s="90"/>
      <c r="U272" s="87">
        <v>2</v>
      </c>
      <c r="V272" s="88"/>
      <c r="W272" s="88"/>
      <c r="X272" s="88"/>
      <c r="Y272" s="88">
        <v>2</v>
      </c>
      <c r="Z272" s="88"/>
    </row>
    <row r="273" spans="1:26" x14ac:dyDescent="0.35">
      <c r="A273" s="87" t="s">
        <v>54</v>
      </c>
      <c r="K273" s="87" t="s">
        <v>54</v>
      </c>
      <c r="L273" s="90"/>
      <c r="M273" s="90"/>
      <c r="N273" s="90"/>
      <c r="O273" s="90">
        <v>0</v>
      </c>
      <c r="P273" s="90"/>
      <c r="U273" s="87" t="s">
        <v>54</v>
      </c>
      <c r="V273" s="88"/>
      <c r="W273" s="88"/>
      <c r="X273" s="88"/>
      <c r="Y273" s="88"/>
      <c r="Z273" s="88"/>
    </row>
    <row r="274" spans="1:26" x14ac:dyDescent="0.35">
      <c r="A274" s="87" t="s">
        <v>29</v>
      </c>
      <c r="E274">
        <v>30</v>
      </c>
      <c r="K274" s="87" t="s">
        <v>29</v>
      </c>
      <c r="L274" s="90"/>
      <c r="M274" s="90"/>
      <c r="N274" s="90"/>
      <c r="O274" s="90">
        <v>1</v>
      </c>
      <c r="P274" s="90"/>
      <c r="U274" s="87" t="s">
        <v>29</v>
      </c>
      <c r="V274" s="88"/>
      <c r="W274" s="88"/>
      <c r="X274" s="88"/>
      <c r="Y274" s="88">
        <v>1.5333333333333334</v>
      </c>
      <c r="Z274" s="88"/>
    </row>
    <row r="278" spans="1:26" x14ac:dyDescent="0.35">
      <c r="A278" t="s">
        <v>200</v>
      </c>
    </row>
    <row r="279" spans="1:26" x14ac:dyDescent="0.35">
      <c r="A279" s="89" t="s">
        <v>202</v>
      </c>
      <c r="B279" s="89" t="s">
        <v>87</v>
      </c>
      <c r="K279" s="89" t="s">
        <v>202</v>
      </c>
      <c r="L279" s="89" t="s">
        <v>88</v>
      </c>
      <c r="U279" s="89" t="s">
        <v>203</v>
      </c>
      <c r="V279" s="89" t="s">
        <v>88</v>
      </c>
    </row>
    <row r="280" spans="1:26" x14ac:dyDescent="0.35">
      <c r="A280" s="89" t="s">
        <v>88</v>
      </c>
      <c r="B280">
        <v>2019</v>
      </c>
      <c r="C280">
        <v>2020</v>
      </c>
      <c r="D280">
        <v>2021</v>
      </c>
      <c r="E280">
        <v>2022</v>
      </c>
      <c r="F280">
        <v>2023</v>
      </c>
      <c r="K280" s="89" t="s">
        <v>87</v>
      </c>
      <c r="L280">
        <v>2019</v>
      </c>
      <c r="M280">
        <v>2020</v>
      </c>
      <c r="N280">
        <v>2021</v>
      </c>
      <c r="O280">
        <v>2022</v>
      </c>
      <c r="P280">
        <v>2023</v>
      </c>
      <c r="U280" s="89" t="s">
        <v>87</v>
      </c>
      <c r="V280">
        <v>2019</v>
      </c>
      <c r="W280">
        <v>2020</v>
      </c>
      <c r="X280">
        <v>2021</v>
      </c>
      <c r="Y280">
        <v>2022</v>
      </c>
      <c r="Z280">
        <v>2023</v>
      </c>
    </row>
    <row r="281" spans="1:26" x14ac:dyDescent="0.35">
      <c r="A281" s="87">
        <v>1</v>
      </c>
      <c r="E281">
        <v>24</v>
      </c>
      <c r="K281" s="87">
        <v>1</v>
      </c>
      <c r="L281" s="90"/>
      <c r="M281" s="90"/>
      <c r="N281" s="90"/>
      <c r="O281" s="90">
        <v>0.8</v>
      </c>
      <c r="P281" s="90"/>
      <c r="U281" s="87">
        <v>1</v>
      </c>
      <c r="V281" s="88"/>
      <c r="W281" s="88"/>
      <c r="X281" s="88"/>
      <c r="Y281" s="88">
        <v>1</v>
      </c>
      <c r="Z281" s="88"/>
    </row>
    <row r="282" spans="1:26" x14ac:dyDescent="0.35">
      <c r="A282" s="87">
        <v>2</v>
      </c>
      <c r="E282">
        <v>6</v>
      </c>
      <c r="K282" s="87">
        <v>2</v>
      </c>
      <c r="L282" s="90"/>
      <c r="M282" s="90"/>
      <c r="N282" s="90"/>
      <c r="O282" s="90">
        <v>0.2</v>
      </c>
      <c r="P282" s="90"/>
      <c r="U282" s="87">
        <v>2</v>
      </c>
      <c r="V282" s="88"/>
      <c r="W282" s="88"/>
      <c r="X282" s="88"/>
      <c r="Y282" s="88">
        <v>2</v>
      </c>
      <c r="Z282" s="88"/>
    </row>
    <row r="283" spans="1:26" x14ac:dyDescent="0.35">
      <c r="A283" s="87" t="s">
        <v>54</v>
      </c>
      <c r="K283" s="87" t="s">
        <v>54</v>
      </c>
      <c r="L283" s="90"/>
      <c r="M283" s="90"/>
      <c r="N283" s="90"/>
      <c r="O283" s="90">
        <v>0</v>
      </c>
      <c r="P283" s="90"/>
      <c r="U283" s="87" t="s">
        <v>54</v>
      </c>
      <c r="V283" s="88"/>
      <c r="W283" s="88"/>
      <c r="X283" s="88"/>
      <c r="Y283" s="88"/>
      <c r="Z283" s="88"/>
    </row>
    <row r="284" spans="1:26" x14ac:dyDescent="0.35">
      <c r="A284" s="87" t="s">
        <v>29</v>
      </c>
      <c r="E284">
        <v>30</v>
      </c>
      <c r="K284" s="87" t="s">
        <v>29</v>
      </c>
      <c r="L284" s="90"/>
      <c r="M284" s="90"/>
      <c r="N284" s="90"/>
      <c r="O284" s="90">
        <v>1</v>
      </c>
      <c r="P284" s="90"/>
      <c r="U284" s="87" t="s">
        <v>29</v>
      </c>
      <c r="V284" s="88"/>
      <c r="W284" s="88"/>
      <c r="X284" s="88"/>
      <c r="Y284" s="88">
        <v>1.2</v>
      </c>
      <c r="Z284" s="88"/>
    </row>
    <row r="288" spans="1:26" x14ac:dyDescent="0.35">
      <c r="A288" t="s">
        <v>201</v>
      </c>
    </row>
    <row r="289" spans="1:26" x14ac:dyDescent="0.35">
      <c r="A289" s="89" t="s">
        <v>204</v>
      </c>
      <c r="B289" s="89" t="s">
        <v>87</v>
      </c>
      <c r="K289" s="89" t="s">
        <v>204</v>
      </c>
      <c r="L289" s="89" t="s">
        <v>88</v>
      </c>
      <c r="U289" s="89" t="s">
        <v>205</v>
      </c>
      <c r="V289" s="89" t="s">
        <v>88</v>
      </c>
    </row>
    <row r="290" spans="1:26" x14ac:dyDescent="0.35">
      <c r="A290" s="89" t="s">
        <v>88</v>
      </c>
      <c r="B290">
        <v>2019</v>
      </c>
      <c r="C290">
        <v>2020</v>
      </c>
      <c r="D290">
        <v>2021</v>
      </c>
      <c r="E290">
        <v>2022</v>
      </c>
      <c r="F290">
        <v>2023</v>
      </c>
      <c r="K290" s="89" t="s">
        <v>87</v>
      </c>
      <c r="L290">
        <v>2019</v>
      </c>
      <c r="M290">
        <v>2020</v>
      </c>
      <c r="N290">
        <v>2021</v>
      </c>
      <c r="O290">
        <v>2022</v>
      </c>
      <c r="P290">
        <v>2023</v>
      </c>
      <c r="U290" s="89" t="s">
        <v>87</v>
      </c>
      <c r="V290">
        <v>2019</v>
      </c>
      <c r="W290">
        <v>2020</v>
      </c>
      <c r="X290">
        <v>2021</v>
      </c>
      <c r="Y290">
        <v>2022</v>
      </c>
      <c r="Z290">
        <v>2023</v>
      </c>
    </row>
    <row r="291" spans="1:26" x14ac:dyDescent="0.35">
      <c r="A291" s="87">
        <v>1</v>
      </c>
      <c r="E291">
        <v>20</v>
      </c>
      <c r="K291" s="87">
        <v>1</v>
      </c>
      <c r="L291" s="90"/>
      <c r="M291" s="90"/>
      <c r="N291" s="90"/>
      <c r="O291" s="90">
        <v>0.66666666666666663</v>
      </c>
      <c r="P291" s="90"/>
      <c r="U291" s="87">
        <v>1</v>
      </c>
      <c r="V291" s="88"/>
      <c r="W291" s="88"/>
      <c r="X291" s="88"/>
      <c r="Y291" s="88">
        <v>1</v>
      </c>
      <c r="Z291" s="88"/>
    </row>
    <row r="292" spans="1:26" x14ac:dyDescent="0.35">
      <c r="A292" s="87">
        <v>2</v>
      </c>
      <c r="E292">
        <v>10</v>
      </c>
      <c r="K292" s="87">
        <v>2</v>
      </c>
      <c r="L292" s="90"/>
      <c r="M292" s="90"/>
      <c r="N292" s="90"/>
      <c r="O292" s="90">
        <v>0.33333333333333331</v>
      </c>
      <c r="P292" s="90"/>
      <c r="U292" s="87">
        <v>2</v>
      </c>
      <c r="V292" s="88"/>
      <c r="W292" s="88"/>
      <c r="X292" s="88"/>
      <c r="Y292" s="88">
        <v>2</v>
      </c>
      <c r="Z292" s="88"/>
    </row>
    <row r="293" spans="1:26" x14ac:dyDescent="0.35">
      <c r="A293" s="87" t="s">
        <v>54</v>
      </c>
      <c r="K293" s="87" t="s">
        <v>54</v>
      </c>
      <c r="L293" s="90"/>
      <c r="M293" s="90"/>
      <c r="N293" s="90"/>
      <c r="O293" s="90">
        <v>0</v>
      </c>
      <c r="P293" s="90"/>
      <c r="U293" s="87" t="s">
        <v>54</v>
      </c>
      <c r="V293" s="88"/>
      <c r="W293" s="88"/>
      <c r="X293" s="88"/>
      <c r="Y293" s="88"/>
      <c r="Z293" s="88"/>
    </row>
    <row r="294" spans="1:26" x14ac:dyDescent="0.35">
      <c r="A294" s="87" t="s">
        <v>29</v>
      </c>
      <c r="E294">
        <v>30</v>
      </c>
      <c r="K294" s="87" t="s">
        <v>29</v>
      </c>
      <c r="L294" s="90"/>
      <c r="M294" s="90"/>
      <c r="N294" s="90"/>
      <c r="O294" s="90">
        <v>1</v>
      </c>
      <c r="P294" s="90"/>
      <c r="U294" s="87" t="s">
        <v>29</v>
      </c>
      <c r="V294" s="88"/>
      <c r="W294" s="88"/>
      <c r="X294" s="88"/>
      <c r="Y294" s="88">
        <v>1.3333333333333333</v>
      </c>
      <c r="Z294" s="88"/>
    </row>
    <row r="296" spans="1:26" x14ac:dyDescent="0.35">
      <c r="A296" s="89" t="s">
        <v>141</v>
      </c>
      <c r="B296" s="89" t="s">
        <v>87</v>
      </c>
    </row>
    <row r="297" spans="1:26" x14ac:dyDescent="0.35">
      <c r="A297" s="89" t="s">
        <v>88</v>
      </c>
      <c r="B297">
        <v>2023</v>
      </c>
    </row>
    <row r="298" spans="1:26" x14ac:dyDescent="0.35">
      <c r="A298" s="87" t="s">
        <v>178</v>
      </c>
      <c r="B298">
        <v>4</v>
      </c>
    </row>
    <row r="299" spans="1:26" x14ac:dyDescent="0.35">
      <c r="A299" s="87" t="s">
        <v>24</v>
      </c>
      <c r="B299">
        <v>10</v>
      </c>
    </row>
    <row r="300" spans="1:26" x14ac:dyDescent="0.35">
      <c r="A300" s="87" t="s">
        <v>29</v>
      </c>
      <c r="B300">
        <v>14</v>
      </c>
    </row>
  </sheetData>
  <pageMargins left="0.7" right="0.7" top="0.75" bottom="0.75" header="0.3" footer="0.3"/>
  <pageSetup paperSize="9" orientation="portrait" r:id="rId79"/>
  <drawing r:id="rId80"/>
  <extLst>
    <ext xmlns:x14="http://schemas.microsoft.com/office/spreadsheetml/2009/9/main" uri="{A8765BA9-456A-4dab-B4F3-ACF838C121DE}">
      <x14:slicerList>
        <x14:slicer r:id="rId81"/>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1</vt:i4>
      </vt:variant>
    </vt:vector>
  </HeadingPairs>
  <TitlesOfParts>
    <vt:vector size="12" baseType="lpstr">
      <vt:lpstr>TabellerÅr1-3</vt:lpstr>
      <vt:lpstr>Diagram1-3</vt:lpstr>
      <vt:lpstr>Spindeldiagram1-3</vt:lpstr>
      <vt:lpstr>Medelvärden 1-3</vt:lpstr>
      <vt:lpstr>Snabböversikt 1-3</vt:lpstr>
      <vt:lpstr>Svarsfrekvens</vt:lpstr>
      <vt:lpstr>Data översikt4-9</vt:lpstr>
      <vt:lpstr>pivot1-3 index</vt:lpstr>
      <vt:lpstr>pivot1-3</vt:lpstr>
      <vt:lpstr>Postbeskrivning</vt:lpstr>
      <vt:lpstr>Anteckningar</vt:lpstr>
      <vt:lpstr>'TabellerÅr1-3'!Utskriftsområde</vt:lpstr>
    </vt:vector>
  </TitlesOfParts>
  <Company>Västerås 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Hanna.Chapman@vasteras.se</dc:creator>
  <cp:lastModifiedBy>Lundquist, Maria</cp:lastModifiedBy>
  <cp:lastPrinted>2018-04-03T13:14:51Z</cp:lastPrinted>
  <dcterms:created xsi:type="dcterms:W3CDTF">2014-04-01T13:40:34Z</dcterms:created>
  <dcterms:modified xsi:type="dcterms:W3CDTF">2023-04-03T13:13:07Z</dcterms:modified>
</cp:coreProperties>
</file>